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5880" windowHeight="5685" firstSheet="1" activeTab="3"/>
  </bookViews>
  <sheets>
    <sheet name="WILBER-PRESENTACION" sheetId="19" r:id="rId1"/>
    <sheet name="DOCTOR-INNOVA-BCO-DATOS" sheetId="17" r:id="rId2"/>
    <sheet name="DESTIL_WEBBS" sheetId="22" r:id="rId3"/>
    <sheet name="INTERNET_LABCI" sheetId="21" r:id="rId4"/>
    <sheet name="TRABAJOS-WILBER" sheetId="7" r:id="rId5"/>
    <sheet name="SOLV_2-EC.CUBICA" sheetId="16" r:id="rId6"/>
    <sheet name="SIMULTANEAS-Solv_1" sheetId="12" r:id="rId7"/>
    <sheet name="EXAM_MASA_I" sheetId="14" r:id="rId8"/>
    <sheet name="about-CMOS-Plant" sheetId="11" r:id="rId9"/>
    <sheet name="CMOS-OSNEBRUCK" sheetId="10" r:id="rId10"/>
  </sheets>
  <externalReferences>
    <externalReference r:id="rId11"/>
    <externalReference r:id="rId12"/>
  </externalReferences>
  <definedNames>
    <definedName name="BCF_BENZOL">[1]Basisdaten!$D$18</definedName>
    <definedName name="BCF_DEHP">[1]Basisdaten!$D$14</definedName>
    <definedName name="BCF_EDC">[1]Basisdaten!$D$17</definedName>
    <definedName name="BCF_EDTA">[1]Basisdaten!$D$15</definedName>
    <definedName name="BCF_HpCDD">[1]Basisdaten!$D$6</definedName>
    <definedName name="BCF_HxCDD">[1]Basisdaten!$D$5</definedName>
    <definedName name="BCF_LAS">[1]Basisdaten!$D$16</definedName>
    <definedName name="BCF_OCDD">[1]Basisdaten!$D$7</definedName>
    <definedName name="BCF_PCB101">[1]Basisdaten!$D$10</definedName>
    <definedName name="BCF_PCB138">[1]Basisdaten!$D$11</definedName>
    <definedName name="BCF_PCB153">[1]Basisdaten!$D$12</definedName>
    <definedName name="BCF_PCB180">[1]Basisdaten!$D$13</definedName>
    <definedName name="BCF_PCB28">[1]Basisdaten!$D$8</definedName>
    <definedName name="BCF_PCB52">[1]Basisdaten!$D$9</definedName>
    <definedName name="BCF_PeCDD">[1]Basisdaten!$D$4</definedName>
    <definedName name="BCF_TCDD">[1]Basisdaten!$D$3</definedName>
    <definedName name="http___www.hotmail.com">'WILBER-PRESENTACION'!$H$3</definedName>
    <definedName name="solver_adj" localSheetId="6" hidden="1">'SIMULTANEAS-Solv_1'!$D$28:$D$29</definedName>
    <definedName name="solver_adj" localSheetId="5" hidden="1">'SOLV_2-EC.CUBICA'!$C$6</definedName>
    <definedName name="solver_cvg" localSheetId="6" hidden="1">0.0001</definedName>
    <definedName name="solver_cvg" localSheetId="5" hidden="1">0.0001</definedName>
    <definedName name="solver_drv" localSheetId="6" hidden="1">1</definedName>
    <definedName name="solver_drv" localSheetId="5" hidden="1">1</definedName>
    <definedName name="solver_est" localSheetId="6" hidden="1">1</definedName>
    <definedName name="solver_est" localSheetId="5" hidden="1">1</definedName>
    <definedName name="solver_itr" localSheetId="6" hidden="1">100</definedName>
    <definedName name="solver_itr" localSheetId="5" hidden="1">200</definedName>
    <definedName name="solver_lhs1" localSheetId="6" hidden="1">'SIMULTANEAS-Solv_1'!$E$28</definedName>
    <definedName name="solver_lhs1" localSheetId="5" hidden="1">'SOLV_2-EC.CUBICA'!$E$6</definedName>
    <definedName name="solver_lhs2" localSheetId="6" hidden="1">'SIMULTANEAS-Solv_1'!$E$29</definedName>
    <definedName name="solver_lhs3" localSheetId="6" hidden="1">'SIMULTANEAS-Solv_1'!$H$19</definedName>
    <definedName name="solver_lin" localSheetId="6" hidden="1">2</definedName>
    <definedName name="solver_lin" localSheetId="5" hidden="1">2</definedName>
    <definedName name="solver_neg" localSheetId="6" hidden="1">2</definedName>
    <definedName name="solver_neg" localSheetId="5" hidden="1">2</definedName>
    <definedName name="solver_num" localSheetId="6" hidden="1">2</definedName>
    <definedName name="solver_num" localSheetId="5" hidden="1">1</definedName>
    <definedName name="solver_nwt" localSheetId="6" hidden="1">1</definedName>
    <definedName name="solver_nwt" localSheetId="5" hidden="1">1</definedName>
    <definedName name="solver_opt" localSheetId="6" hidden="1">'SIMULTANEAS-Solv_1'!$E$28</definedName>
    <definedName name="solver_opt" localSheetId="5" hidden="1">'SOLV_2-EC.CUBICA'!$C$6</definedName>
    <definedName name="solver_pre" localSheetId="6" hidden="1">0.000001</definedName>
    <definedName name="solver_pre" localSheetId="5" hidden="1">0.000001</definedName>
    <definedName name="solver_rel1" localSheetId="6" hidden="1">2</definedName>
    <definedName name="solver_rel1" localSheetId="5" hidden="1">2</definedName>
    <definedName name="solver_rel2" localSheetId="6" hidden="1">2</definedName>
    <definedName name="solver_rel3" localSheetId="6" hidden="1">2</definedName>
    <definedName name="solver_rhs1" localSheetId="6" hidden="1">'SIMULTANEAS-Solv_1'!$F$28</definedName>
    <definedName name="solver_rhs1" localSheetId="5" hidden="1">'SOLV_2-EC.CUBICA'!$F$6</definedName>
    <definedName name="solver_rhs2" localSheetId="6" hidden="1">'SIMULTANEAS-Solv_1'!$F$29</definedName>
    <definedName name="solver_rhs3" localSheetId="6" hidden="1">'SIMULTANEAS-Solv_1'!$I$19</definedName>
    <definedName name="solver_scl" localSheetId="6" hidden="1">2</definedName>
    <definedName name="solver_scl" localSheetId="5" hidden="1">2</definedName>
    <definedName name="solver_sho" localSheetId="6" hidden="1">2</definedName>
    <definedName name="solver_sho" localSheetId="5" hidden="1">2</definedName>
    <definedName name="solver_tim" localSheetId="6" hidden="1">100</definedName>
    <definedName name="solver_tim" localSheetId="5" hidden="1">200</definedName>
    <definedName name="solver_tol" localSheetId="6" hidden="1">0.05</definedName>
    <definedName name="solver_tol" localSheetId="5" hidden="1">0.05</definedName>
    <definedName name="solver_typ" localSheetId="6" hidden="1">1</definedName>
    <definedName name="solver_typ" localSheetId="5" hidden="1">1</definedName>
    <definedName name="solver_val" localSheetId="6" hidden="1">0</definedName>
    <definedName name="solver_val" localSheetId="5" hidden="1">0</definedName>
    <definedName name="T">'[2]PROP-AGUA'!$C$3</definedName>
    <definedName name="X" localSheetId="5">'SOLV_2-EC.CUBICA'!$C$6</definedName>
    <definedName name="x">'SIMULTANEAS-Solv_1'!$J$28</definedName>
    <definedName name="y">'SIMULTANEAS-Solv_1'!$J$29</definedName>
    <definedName name="Z">'SIMULTANEAS-Solv_1'!$G$19</definedName>
  </definedNames>
  <calcPr calcId="144525"/>
</workbook>
</file>

<file path=xl/calcChain.xml><?xml version="1.0" encoding="utf-8"?>
<calcChain xmlns="http://schemas.openxmlformats.org/spreadsheetml/2006/main">
  <c r="C13" i="10" l="1"/>
  <c r="G28" i="10"/>
  <c r="C15" i="10"/>
  <c r="C10" i="10"/>
  <c r="C14" i="10"/>
  <c r="G30" i="10"/>
  <c r="G32" i="10" s="1"/>
  <c r="C11" i="10"/>
  <c r="C19" i="10"/>
  <c r="C21" i="10"/>
  <c r="G31" i="10"/>
  <c r="C12" i="10"/>
  <c r="C28" i="10"/>
  <c r="D19" i="17"/>
  <c r="C23" i="17"/>
  <c r="D21" i="17"/>
  <c r="H5" i="14"/>
  <c r="H6" i="14"/>
  <c r="H7" i="14"/>
  <c r="H8" i="14"/>
  <c r="H9" i="14"/>
  <c r="H10" i="14"/>
  <c r="H11" i="14"/>
  <c r="H12" i="14"/>
  <c r="H13" i="14"/>
  <c r="G4" i="14"/>
  <c r="H4" i="14" s="1"/>
  <c r="E5" i="14"/>
  <c r="E6" i="14"/>
  <c r="E7" i="14"/>
  <c r="E8" i="14"/>
  <c r="E9" i="14"/>
  <c r="E10" i="14"/>
  <c r="E11" i="14"/>
  <c r="E12" i="14"/>
  <c r="E13" i="14"/>
  <c r="E4" i="14"/>
  <c r="K28" i="12"/>
  <c r="K29" i="12"/>
  <c r="E29" i="12"/>
  <c r="E28" i="12"/>
  <c r="L19" i="12"/>
  <c r="L18" i="12"/>
  <c r="L9" i="12"/>
  <c r="L8" i="12"/>
  <c r="H19" i="12"/>
  <c r="H18" i="12"/>
  <c r="H17" i="12"/>
  <c r="C20" i="12"/>
  <c r="C19" i="12"/>
  <c r="E9" i="12"/>
  <c r="E10" i="12"/>
  <c r="E11" i="12"/>
  <c r="F6" i="16"/>
  <c r="G6" i="16" s="1"/>
  <c r="K29" i="10" l="1"/>
  <c r="K30" i="10" s="1"/>
  <c r="K27" i="10"/>
  <c r="K28" i="10" s="1"/>
  <c r="K31" i="10"/>
  <c r="K32" i="10"/>
</calcChain>
</file>

<file path=xl/comments1.xml><?xml version="1.0" encoding="utf-8"?>
<comments xmlns="http://schemas.openxmlformats.org/spreadsheetml/2006/main">
  <authors>
    <author>Stefan Schwartz</author>
  </authors>
  <commentList>
    <comment ref="B10" authorId="0">
      <text>
        <r>
          <rPr>
            <sz val="8"/>
            <color indexed="81"/>
            <rFont val="Tahoma"/>
            <family val="2"/>
          </rPr>
          <t xml:space="preserve">domain of logKOW:
-0,5 - 4,5
</t>
        </r>
      </text>
    </comment>
    <comment ref="B15" authorId="0">
      <text>
        <r>
          <rPr>
            <sz val="8"/>
            <color indexed="81"/>
            <rFont val="Tahoma"/>
            <family val="2"/>
          </rPr>
          <t>constant of Junge equation:
0,01 Pa m (TGD default)
surface area of aerosols:
0,01m2/m3 (TGD default)
temperature of environment:
12 °C (TGD default)</t>
        </r>
      </text>
    </comment>
    <comment ref="F30" authorId="0">
      <text>
        <r>
          <rPr>
            <sz val="8"/>
            <color indexed="81"/>
            <rFont val="Tahoma"/>
            <family val="2"/>
          </rPr>
          <t xml:space="preserve">conversion factor:
C dry = C wet * 1,13
(TGD default)
</t>
        </r>
      </text>
    </comment>
  </commentList>
</comments>
</file>

<file path=xl/sharedStrings.xml><?xml version="1.0" encoding="utf-8"?>
<sst xmlns="http://schemas.openxmlformats.org/spreadsheetml/2006/main" count="316" uniqueCount="267">
  <si>
    <t>Curriculum Profesor</t>
  </si>
  <si>
    <t>MATLAB-FORTRAN</t>
  </si>
  <si>
    <t>Ing° Mg. WILBER LOYOLA CARRANZA</t>
  </si>
  <si>
    <t>UNIVERSIDAD NACIONAL DE TRUJILLO</t>
  </si>
  <si>
    <t>Julio del 2002</t>
  </si>
  <si>
    <t>http://www.sial.com/aldrich</t>
  </si>
  <si>
    <t>http://optimal.colorado.edu/~ramirez/chen4580.html</t>
  </si>
  <si>
    <t>http://www.cepis.ops-oms.org/bvsci/E/fulltext/1encuent/peru.pdf</t>
  </si>
  <si>
    <t>substance properties</t>
  </si>
  <si>
    <t>concentrations [kg/m³]</t>
  </si>
  <si>
    <t>name</t>
  </si>
  <si>
    <t>[-]</t>
  </si>
  <si>
    <t>VP</t>
  </si>
  <si>
    <t>[Pa] 25°C</t>
  </si>
  <si>
    <t>melting point</t>
  </si>
  <si>
    <t>[K]</t>
  </si>
  <si>
    <t>k metabolism</t>
  </si>
  <si>
    <t>[1/d]</t>
  </si>
  <si>
    <t>k photo</t>
  </si>
  <si>
    <t>TSCF</t>
  </si>
  <si>
    <t>KPW</t>
  </si>
  <si>
    <t>[m³/m³]</t>
  </si>
  <si>
    <t>KLA</t>
  </si>
  <si>
    <t>[l/kg]</t>
  </si>
  <si>
    <t>f particulate</t>
  </si>
  <si>
    <t>plant and environmental properties</t>
  </si>
  <si>
    <t>contributions of air and soil [-]</t>
  </si>
  <si>
    <t>content water</t>
  </si>
  <si>
    <t>[kg/kg]</t>
  </si>
  <si>
    <t>content lipid</t>
  </si>
  <si>
    <t>content air</t>
  </si>
  <si>
    <t>Q</t>
  </si>
  <si>
    <t>[m³/d]</t>
  </si>
  <si>
    <t>k growth</t>
  </si>
  <si>
    <t>surface leaf</t>
  </si>
  <si>
    <t>[m²]</t>
  </si>
  <si>
    <t>volume leaf</t>
  </si>
  <si>
    <t>[m³]</t>
  </si>
  <si>
    <t>input concentrations</t>
  </si>
  <si>
    <t>results</t>
  </si>
  <si>
    <t>conductance</t>
  </si>
  <si>
    <t>[m/d]</t>
  </si>
  <si>
    <t>air</t>
  </si>
  <si>
    <t>[mg/m³]</t>
  </si>
  <si>
    <t>root</t>
  </si>
  <si>
    <t>[mg/kg] wet</t>
  </si>
  <si>
    <t>k total</t>
  </si>
  <si>
    <t>1/d</t>
  </si>
  <si>
    <t>[kg/m³]</t>
  </si>
  <si>
    <t>b</t>
  </si>
  <si>
    <t>soil</t>
  </si>
  <si>
    <t>leaf</t>
  </si>
  <si>
    <t>OC</t>
  </si>
  <si>
    <t>[mg/kg] dry</t>
  </si>
  <si>
    <t>density plant</t>
  </si>
  <si>
    <t>[kg/m³] wet</t>
  </si>
  <si>
    <t>contribution of soil</t>
  </si>
  <si>
    <t>density soil</t>
  </si>
  <si>
    <t>[kg/m³] dry</t>
  </si>
  <si>
    <t>porewater</t>
  </si>
  <si>
    <t>contribution of air</t>
  </si>
  <si>
    <r>
      <t>K</t>
    </r>
    <r>
      <rPr>
        <vertAlign val="subscript"/>
        <sz val="10"/>
        <rFont val="Arial"/>
        <family val="2"/>
      </rPr>
      <t>AW</t>
    </r>
  </si>
  <si>
    <r>
      <t>log K</t>
    </r>
    <r>
      <rPr>
        <vertAlign val="subscript"/>
        <sz val="10"/>
        <rFont val="Arial"/>
        <family val="2"/>
      </rPr>
      <t>OW</t>
    </r>
  </si>
  <si>
    <r>
      <t>K</t>
    </r>
    <r>
      <rPr>
        <vertAlign val="subscript"/>
        <sz val="10"/>
        <rFont val="Arial"/>
        <family val="2"/>
      </rPr>
      <t>d</t>
    </r>
  </si>
  <si>
    <t>TGD plant model</t>
  </si>
  <si>
    <t>Excel 97 Version programmed by Stefan Schwartz, Model by Dr. Stefan Trapp</t>
  </si>
  <si>
    <t>Institute of Environmental Systems Research, University of Osnabrück</t>
  </si>
  <si>
    <t>October 1997, Version 1.0 beta</t>
  </si>
  <si>
    <t>Refering to</t>
  </si>
  <si>
    <t>(1) Trapp &amp; Matthies (1995). Generic one-compartment model for uptake of organic chemicals by foliar vegetation. Environ. Sci. Technol. 23: 699-707</t>
  </si>
  <si>
    <t>(2) EU (1996). Technical Guidance Documents in support of Directive 93/67/EEC on risk assessment of new notified substances and Regulation (EC) 1488/94 on risk assessment of existing substances. Brussels, Belgium, Commission of the European Communities</t>
  </si>
  <si>
    <t>Legend:</t>
  </si>
  <si>
    <t>input parameter</t>
  </si>
  <si>
    <t>parameter with estimation function</t>
  </si>
  <si>
    <t>final results</t>
  </si>
  <si>
    <t>Aire-Lima-Peru</t>
  </si>
  <si>
    <t>APLICACIONES-EXCEL(cúbica-Solver)</t>
  </si>
  <si>
    <t>X+Y+Z=23</t>
  </si>
  <si>
    <t>2X+3Y-Z=48,7</t>
  </si>
  <si>
    <t>SISTEMA A RESOLVER</t>
  </si>
  <si>
    <t>X-Y+2Z=1,6</t>
  </si>
  <si>
    <t>X</t>
  </si>
  <si>
    <t>Y</t>
  </si>
  <si>
    <t>SISTEMA FORMULADO</t>
  </si>
  <si>
    <t>Z</t>
  </si>
  <si>
    <t>Solución encontrada</t>
  </si>
  <si>
    <t>http://www.hotmail.com</t>
  </si>
  <si>
    <t>x</t>
  </si>
  <si>
    <t>y</t>
  </si>
  <si>
    <t>Enrique Gracia Aparicio</t>
  </si>
  <si>
    <t>Texto: Aplicaciones para Excel 5 y Excel 95-COD005-369; G25</t>
  </si>
  <si>
    <t>2) Ejemplo formulado</t>
  </si>
  <si>
    <t>1) Ejemplo formulado</t>
  </si>
  <si>
    <t>2x+y=2</t>
  </si>
  <si>
    <r>
      <t>3x</t>
    </r>
    <r>
      <rPr>
        <b/>
        <vertAlign val="superscript"/>
        <sz val="10"/>
        <color indexed="12"/>
        <rFont val="MS Sans Serif"/>
        <family val="2"/>
      </rPr>
      <t>3</t>
    </r>
    <r>
      <rPr>
        <b/>
        <sz val="10"/>
        <color indexed="12"/>
        <rFont val="MS Sans Serif"/>
        <family val="2"/>
      </rPr>
      <t>-5y=7</t>
    </r>
  </si>
  <si>
    <t>Incógnitas:</t>
  </si>
  <si>
    <t xml:space="preserve">                 Solución encontrada</t>
  </si>
  <si>
    <t>USO DE SOLVER - BIBLIOTECA DE INGENIERIA</t>
  </si>
  <si>
    <t>3) Ejemplo formulado: Demidovich, Pág.202</t>
  </si>
  <si>
    <t>4x+0.24y-0.08=8</t>
  </si>
  <si>
    <t>0.09x+3y-0.15z=9</t>
  </si>
  <si>
    <t>0.04x-0.08y+4z=20</t>
  </si>
  <si>
    <t>4) Ejemplo:E. Henley 178</t>
  </si>
  <si>
    <t>x1^4-x1*x2+6</t>
  </si>
  <si>
    <t>x2^2-x1^2*x2-42</t>
  </si>
  <si>
    <t>5)  Henley 202.</t>
  </si>
  <si>
    <t>x1^2+x2^2-13</t>
  </si>
  <si>
    <t>x1^3+x2^3-35</t>
  </si>
  <si>
    <t>6) Ejemplo: Henley 471</t>
  </si>
  <si>
    <t>2x1^2+5x2-13</t>
  </si>
  <si>
    <t>raiz(x1)+x2^3-9</t>
  </si>
  <si>
    <t>7) Ejemplo Henley 471</t>
  </si>
  <si>
    <t>x1lnx1-x1*x2+3</t>
  </si>
  <si>
    <t>x1*x2+5*x2^2-48</t>
  </si>
  <si>
    <t>X^3+2*X^2-5*X+3=12</t>
  </si>
  <si>
    <t>Solución</t>
  </si>
  <si>
    <t>Error cometido</t>
  </si>
  <si>
    <t>Aplicaciones de solver: Enrique Garcia Aparicio, pág.188</t>
  </si>
  <si>
    <t>1)</t>
  </si>
  <si>
    <t>2)</t>
  </si>
  <si>
    <t>No se pone celda objetivo</t>
  </si>
  <si>
    <t>Proyectos</t>
  </si>
  <si>
    <t>UPRG-2002</t>
  </si>
  <si>
    <t>APLICACIONES-MCAD</t>
  </si>
  <si>
    <t>APLICACIONES VISUAL BASIC</t>
  </si>
  <si>
    <t>Pregunta 3b-Primer Examen parcial- Masa I</t>
  </si>
  <si>
    <t>MODELA-EF-VALDERR</t>
  </si>
  <si>
    <t>http://www.yahoo.com</t>
  </si>
  <si>
    <t>WWW.IVC-SEP.KT.DTU.DK/NVS</t>
  </si>
  <si>
    <t>http://www.ivc-sep.kt.dtu.dk/NVS/PC-SAFT%20course%20notes.pdf</t>
  </si>
  <si>
    <t>http://www.lpt.rwth-aachen.de/Staff/name.php?Kuerzel=fal%20o</t>
  </si>
  <si>
    <t>http://icct.chemie.uni-rostock.de/Circular/Files/programme.htm</t>
  </si>
  <si>
    <t>http://www.pncta.com.mx/pages/pncta_investigaciones_01c.asp?page=01e1</t>
  </si>
  <si>
    <t>CONGRESO</t>
  </si>
  <si>
    <t>http://www.congreso.gob.pe/oci/eventos.htm</t>
  </si>
  <si>
    <t>www.chanchan.unitru.edu.pe</t>
  </si>
  <si>
    <t>PROP´-FISICAS</t>
  </si>
  <si>
    <t>http://www.gpengineeringsoft.com/pages/products.html</t>
  </si>
  <si>
    <t>FORTRAN</t>
  </si>
  <si>
    <t>http://fismat.umich.mx/mn1/tutor_fort/num_soft.html</t>
  </si>
  <si>
    <t>wloyola@unitru.edu.pe</t>
  </si>
  <si>
    <t>pass: wloyola</t>
  </si>
  <si>
    <t>SOLFAC</t>
  </si>
  <si>
    <t>http://www.bayerandina.com/bayerand.nsf/Documentos/solfacec050p2?OpenDocument</t>
  </si>
  <si>
    <t>www.lug.unitru.eu.pe</t>
  </si>
  <si>
    <t>http://www.unitru.edu.pe</t>
  </si>
  <si>
    <t>http://www.ua.es/lma/cytedprincipal.htm</t>
  </si>
  <si>
    <t>www.doaj.org</t>
  </si>
  <si>
    <t>www.scielo.org</t>
  </si>
  <si>
    <t>http://www.fortran.com</t>
  </si>
  <si>
    <t>www.scholar.geoglee.com</t>
  </si>
  <si>
    <t>CYTED</t>
  </si>
  <si>
    <t>http://www.upv.es/dtalim/herraweb.htm</t>
  </si>
  <si>
    <t>www.jir.com</t>
  </si>
  <si>
    <t>http://Joule.qfa.uam.es</t>
  </si>
  <si>
    <t>http://cv1.cpd.ua.es/ConstPlanesEstudio</t>
  </si>
  <si>
    <t>www.icmab.es/flucomp/documents/Flucomp03-III.pdf</t>
  </si>
  <si>
    <t>www.cip-trujillo</t>
  </si>
  <si>
    <t>www.bn.com.pe</t>
  </si>
  <si>
    <t>www.inducontrol.com.pe</t>
  </si>
  <si>
    <t>www.todoquimica.net</t>
  </si>
  <si>
    <t>http://pcitr4.fb10.tu-berlin.de/pc-saft/pc-saft-home.html</t>
  </si>
  <si>
    <t>Diccionario-Informnatica</t>
  </si>
  <si>
    <t>http://usuarios.lycos.es/Resve/diccioninform.htm#Pentium</t>
  </si>
  <si>
    <t>EXT-LIQ-LIQ</t>
  </si>
  <si>
    <t>http://www.facstaff.bucknell.edu/mvigeant/field_guide/kandle/types</t>
  </si>
  <si>
    <t>http://www.eleinca.com/Proyectos_V9.PDF</t>
  </si>
  <si>
    <t>http://ull.chemistry.uakron.edu/chemsep/extraction/</t>
  </si>
  <si>
    <t>http://www.honiron.com/sugar_industry_equipment_sp.htm</t>
  </si>
  <si>
    <t>Trabajos-Tesis----&gt;Colombia</t>
  </si>
  <si>
    <t>http://www.univalle.edu.co/~automatica/investigacion/Paginas/trabajos1.html</t>
  </si>
  <si>
    <t>http://www.sica.gov.ec/cadenas/azucar/docs/mecas.pdf</t>
  </si>
  <si>
    <t>Azucar-Argentina------------&gt;</t>
  </si>
  <si>
    <t>http://estrucplan.com.ar/Producciones/entrega.asp?IdEntrega=237</t>
  </si>
  <si>
    <t>http://www.oit.or.cr/mdtsanjo/sst/enciclopedia/tomo3/67.pdf</t>
  </si>
  <si>
    <t>Automatización-----------&gt;</t>
  </si>
  <si>
    <t>http://www.schneider-electric.com.pe/</t>
  </si>
  <si>
    <t>http://www.portalagrario.gob.pe/rrnn/rrnn_agua.shtml</t>
  </si>
  <si>
    <t>http://www.regionsanmartin.gob.pe/gerencias/Desarrollo_economico</t>
  </si>
  <si>
    <t>Concytec</t>
  </si>
  <si>
    <t>http://www.concytec.gob.pe/</t>
  </si>
  <si>
    <t>WWW.RMCP-PERU.ORG/iiiCICP</t>
  </si>
  <si>
    <t>Examen Excel</t>
  </si>
  <si>
    <t>http://www.jegsworks.com/Lessons-sp/numbers/intro/quiz-excelintro.htm</t>
  </si>
  <si>
    <t>Texas-University</t>
  </si>
  <si>
    <t>http://neon.cm.utexas.edu/itc/</t>
  </si>
  <si>
    <t>Enciclopedia</t>
  </si>
  <si>
    <t>http://es.wikipedia.org/wiki/Di%C3%B3xido_de_carbono</t>
  </si>
  <si>
    <t>http://www.visionlearning.com/library/module</t>
  </si>
  <si>
    <t>Fisica-Quimica</t>
  </si>
  <si>
    <t>http://www.educa.aragob.es/cprcalat/fisicay.htm</t>
  </si>
  <si>
    <t>separaciones-Texas</t>
  </si>
  <si>
    <t>http://www.engr.utexas.edu/che/students/graduate/researchareas/separations.cfm</t>
  </si>
  <si>
    <t>http://www.che.utexas.edu/eldridge-group/</t>
  </si>
  <si>
    <t>Technical University of Denmark</t>
  </si>
  <si>
    <t>http://www.dtu.dk/English.aspx</t>
  </si>
  <si>
    <t>Biblioteca</t>
  </si>
  <si>
    <t>http://www.dtv.dk/English/dtub.aspx</t>
  </si>
  <si>
    <t>ICAS</t>
  </si>
  <si>
    <t>http://www.capec.kt.dtu.dk/Software/ICAS-Tutorials/ICAS-Tutorials-Workshops</t>
  </si>
  <si>
    <t>MODELING</t>
  </si>
  <si>
    <t>http://www.capec.kt.dtu.dk/Research/Property-Prediction</t>
  </si>
  <si>
    <t>CAPEC</t>
  </si>
  <si>
    <t>http://www.capec.kt.dtu.dk/</t>
  </si>
  <si>
    <t xml:space="preserve">CONTACTO </t>
  </si>
  <si>
    <t>http://www.capec.kt.dtu.dk/contact</t>
  </si>
  <si>
    <t>EXCEL-VBA</t>
  </si>
  <si>
    <t>www.anthony-vba.kefra.com/vba/vbabasic1.htm</t>
  </si>
  <si>
    <t>http://www.cidse.itcr.ac.cr/cursos-linea/NUMERICO/Excel</t>
  </si>
  <si>
    <t>BOMBAS:</t>
  </si>
  <si>
    <t>http://www.sc.ehu.es/nmwmigaj/publicaciones1.htm</t>
  </si>
  <si>
    <t>VACIO</t>
  </si>
  <si>
    <t>BM</t>
  </si>
  <si>
    <t>BN</t>
  </si>
  <si>
    <t>CYTIB</t>
  </si>
  <si>
    <t>WISSE</t>
  </si>
  <si>
    <t>SAGA</t>
  </si>
  <si>
    <t>CASA</t>
  </si>
  <si>
    <t>DIARIO</t>
  </si>
  <si>
    <t>MAMA</t>
  </si>
  <si>
    <t>PRESUPUESTO</t>
  </si>
  <si>
    <t>QUEDA</t>
  </si>
  <si>
    <t>www.library.cmu.edu/ctms/ctms/model/model.htm#FBD</t>
  </si>
  <si>
    <t>RAMIREZ:</t>
  </si>
  <si>
    <t>http://www.che.gatech.edu/ssc/</t>
  </si>
  <si>
    <t>Giorgia_separaciones</t>
  </si>
  <si>
    <t>FOGLER</t>
  </si>
  <si>
    <t>http://www.engin.umich.edu/~cre/01chap/frames.htm</t>
  </si>
  <si>
    <t>Teoria&amp;Practica</t>
  </si>
  <si>
    <t>http://lorien.ncl.ac.uk/ming/distil/distilint.htm</t>
  </si>
  <si>
    <t>Japones</t>
  </si>
  <si>
    <t>http://s-ohe.com/index.html</t>
  </si>
  <si>
    <t>&lt;---------</t>
  </si>
  <si>
    <t>CALCULOS DE DESTILACION</t>
  </si>
  <si>
    <t>Revista</t>
  </si>
  <si>
    <t>http://www.chemicalprocessing.com/whitepapers/2007/004.html</t>
  </si>
  <si>
    <t>Calculos</t>
  </si>
  <si>
    <t>http://van-der-waals.pc.uni-koeln.de/cabe/cabecalc.html</t>
  </si>
  <si>
    <t>Kraska</t>
  </si>
  <si>
    <t>http://van-der-waals.pc.uni-koeln.de/</t>
  </si>
  <si>
    <t>Arrastre</t>
  </si>
  <si>
    <t>http://www.ccnphawaii.com/distillation.htm</t>
  </si>
  <si>
    <t>Plantas</t>
  </si>
  <si>
    <t>http://natureproducts.net/Cosmetics/Distill.html</t>
  </si>
  <si>
    <t>control</t>
  </si>
  <si>
    <t>http://www.csd.newcastle.edu.au/simulations/dist_sim.html</t>
  </si>
  <si>
    <t>www.onlinepvt.com/Project/Examples.aspx</t>
  </si>
  <si>
    <t>www.appliedseparations.com/Supercritical/default.asp</t>
  </si>
  <si>
    <t>www.cocosimulator.org</t>
  </si>
  <si>
    <t>www.vlxe.com</t>
  </si>
  <si>
    <t>www.aspentech.com</t>
  </si>
  <si>
    <t>www.infochemuk.com</t>
  </si>
  <si>
    <t>www.tuharburg.de/vt2/pe2000</t>
  </si>
  <si>
    <t>http://www.todoquimica.net/modules.php?name=Downloads&amp;d_op=search&amp;query=</t>
  </si>
  <si>
    <t>Von Solms (2008)</t>
  </si>
  <si>
    <t>http://www.kt.dtu.dk/English/Om_instituttet/Medarbejdere.aspx?lg=showcommon&amp;type=publications&amp;id=10353</t>
  </si>
  <si>
    <t xml:space="preserve">http://www.mae.ncsu.edu/courses/mae301/boles/Chapter_2.pdf </t>
  </si>
  <si>
    <t>(CENGEL-TERMODINAMICA)</t>
  </si>
  <si>
    <t xml:space="preserve">http://www.swinburne.edu.au/ict/research/cms/documents/disertations/glmChap1.pdf </t>
  </si>
  <si>
    <t>(SIMULACION -MOLECULAR)</t>
  </si>
  <si>
    <t>http://www.swinburne.edu.au/ict/research/cms/documents/disertations/yswChap1.pdf</t>
  </si>
  <si>
    <t>Termodinamica equilibrio de fases</t>
  </si>
  <si>
    <t>Balances de materia y energia Matlab-Fortran</t>
  </si>
  <si>
    <t>http://www.science.duq.edu/esm/Course_Material/ESM552/Notes/Chapter1/chapter1.html</t>
  </si>
  <si>
    <t>Quimica Ambiental</t>
  </si>
  <si>
    <t>www.cheric.org/Kdb</t>
  </si>
  <si>
    <t>Bco Datos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</si>
</sst>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0_);_(* \(#,##0.000\);_(* &quot;-&quot;??_);_(@_)"/>
    <numFmt numFmtId="165" formatCode="0.0E+00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  <numFmt numFmtId="168" formatCode="0.0000"/>
  </numFmts>
  <fonts count="38">
    <font>
      <sz val="10"/>
      <name val="Arial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i/>
      <u/>
      <sz val="14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i/>
      <sz val="12"/>
      <color indexed="12"/>
      <name val="Arial"/>
      <family val="2"/>
    </font>
    <font>
      <sz val="10"/>
      <color indexed="12"/>
      <name val="Arial"/>
      <family val="2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8"/>
      <name val="MS Sans Serif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8"/>
      <color indexed="81"/>
      <name val="Tahoma"/>
      <family val="2"/>
    </font>
    <font>
      <b/>
      <sz val="26"/>
      <color indexed="21"/>
      <name val="Arial"/>
      <family val="2"/>
    </font>
    <font>
      <i/>
      <sz val="8"/>
      <color indexed="21"/>
      <name val="Arial"/>
      <family val="2"/>
    </font>
    <font>
      <sz val="10"/>
      <color indexed="21"/>
      <name val="Arial"/>
      <family val="2"/>
    </font>
    <font>
      <i/>
      <sz val="8"/>
      <color indexed="62"/>
      <name val="Arial"/>
      <family val="2"/>
    </font>
    <font>
      <i/>
      <sz val="8"/>
      <color indexed="8"/>
      <name val="Arial"/>
      <family val="2"/>
    </font>
    <font>
      <sz val="10"/>
      <color indexed="2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sz val="18"/>
      <color indexed="10"/>
      <name val="MingLiU"/>
      <family val="3"/>
    </font>
    <font>
      <i/>
      <sz val="18"/>
      <color indexed="10"/>
      <name val="MingLiU"/>
      <family val="3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10"/>
      <color indexed="12"/>
      <name val="MS Sans Serif"/>
      <family val="2"/>
    </font>
    <font>
      <b/>
      <vertAlign val="superscript"/>
      <sz val="10"/>
      <color indexed="12"/>
      <name val="MS Sans Serif"/>
      <family val="2"/>
    </font>
    <font>
      <sz val="10"/>
      <color indexed="12"/>
      <name val="MS Sans Serif"/>
      <family val="2"/>
    </font>
    <font>
      <b/>
      <u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i/>
      <sz val="12"/>
      <color indexed="10"/>
      <name val="Arial"/>
      <family val="2"/>
    </font>
    <font>
      <b/>
      <i/>
      <u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darkGrid">
        <fgColor indexed="9"/>
        <bgColor indexed="4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10" fillId="0" borderId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8" fillId="2" borderId="0" xfId="0" applyFont="1" applyFill="1" applyBorder="1"/>
    <xf numFmtId="0" fontId="0" fillId="2" borderId="5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1" fillId="2" borderId="0" xfId="1" applyFill="1" applyBorder="1" applyAlignment="1" applyProtection="1"/>
    <xf numFmtId="0" fontId="4" fillId="2" borderId="0" xfId="0" applyFont="1" applyFill="1" applyBorder="1"/>
    <xf numFmtId="0" fontId="5" fillId="2" borderId="0" xfId="1" applyFont="1" applyFill="1" applyBorder="1" applyAlignment="1" applyProtection="1"/>
    <xf numFmtId="0" fontId="4" fillId="2" borderId="4" xfId="0" applyFont="1" applyFill="1" applyBorder="1"/>
    <xf numFmtId="0" fontId="1" fillId="2" borderId="0" xfId="1" applyFont="1" applyFill="1" applyBorder="1" applyAlignment="1" applyProtection="1"/>
    <xf numFmtId="0" fontId="9" fillId="2" borderId="0" xfId="0" applyFont="1" applyFill="1" applyBorder="1"/>
    <xf numFmtId="0" fontId="0" fillId="2" borderId="0" xfId="0" applyFill="1"/>
    <xf numFmtId="0" fontId="1" fillId="2" borderId="0" xfId="1" applyFill="1" applyAlignment="1" applyProtection="1"/>
    <xf numFmtId="0" fontId="0" fillId="0" borderId="0" xfId="0" applyBorder="1"/>
    <xf numFmtId="0" fontId="11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2" fillId="3" borderId="2" xfId="0" applyFont="1" applyFill="1" applyBorder="1"/>
    <xf numFmtId="0" fontId="12" fillId="3" borderId="3" xfId="0" applyFont="1" applyFill="1" applyBorder="1"/>
    <xf numFmtId="0" fontId="13" fillId="4" borderId="4" xfId="0" applyFont="1" applyFill="1" applyBorder="1" applyAlignment="1">
      <alignment horizontal="left" vertical="center"/>
    </xf>
    <xf numFmtId="49" fontId="13" fillId="5" borderId="0" xfId="0" applyNumberFormat="1" applyFont="1" applyFill="1" applyBorder="1" applyAlignment="1" applyProtection="1">
      <alignment horizontal="left" vertical="center"/>
      <protection locked="0"/>
    </xf>
    <xf numFmtId="49" fontId="13" fillId="6" borderId="5" xfId="0" applyNumberFormat="1" applyFont="1" applyFill="1" applyBorder="1" applyAlignment="1" applyProtection="1">
      <alignment horizontal="left" vertical="center"/>
      <protection locked="0"/>
    </xf>
    <xf numFmtId="0" fontId="0" fillId="7" borderId="4" xfId="0" applyFill="1" applyBorder="1"/>
    <xf numFmtId="0" fontId="0" fillId="7" borderId="0" xfId="0" applyFill="1" applyBorder="1"/>
    <xf numFmtId="0" fontId="0" fillId="7" borderId="5" xfId="0" applyFill="1" applyBorder="1"/>
    <xf numFmtId="0" fontId="0" fillId="6" borderId="4" xfId="0" applyFill="1" applyBorder="1"/>
    <xf numFmtId="11" fontId="0" fillId="5" borderId="0" xfId="0" applyNumberFormat="1" applyFill="1" applyBorder="1" applyProtection="1">
      <protection locked="0"/>
    </xf>
    <xf numFmtId="0" fontId="0" fillId="6" borderId="5" xfId="0" applyFill="1" applyBorder="1"/>
    <xf numFmtId="0" fontId="0" fillId="5" borderId="0" xfId="0" applyFill="1" applyBorder="1" applyProtection="1">
      <protection locked="0"/>
    </xf>
    <xf numFmtId="11" fontId="0" fillId="0" borderId="0" xfId="0" applyNumberFormat="1" applyBorder="1"/>
    <xf numFmtId="0" fontId="13" fillId="6" borderId="4" xfId="0" applyFont="1" applyFill="1" applyBorder="1"/>
    <xf numFmtId="11" fontId="0" fillId="8" borderId="0" xfId="0" applyNumberFormat="1" applyFill="1" applyBorder="1" applyProtection="1">
      <protection locked="0"/>
    </xf>
    <xf numFmtId="0" fontId="0" fillId="6" borderId="6" xfId="0" applyFill="1" applyBorder="1"/>
    <xf numFmtId="2" fontId="0" fillId="0" borderId="7" xfId="0" applyNumberFormat="1" applyBorder="1"/>
    <xf numFmtId="0" fontId="0" fillId="6" borderId="8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168" fontId="0" fillId="5" borderId="0" xfId="0" applyNumberFormat="1" applyFill="1" applyBorder="1" applyProtection="1">
      <protection locked="0"/>
    </xf>
    <xf numFmtId="11" fontId="0" fillId="7" borderId="0" xfId="0" applyNumberFormat="1" applyFill="1" applyBorder="1"/>
    <xf numFmtId="168" fontId="0" fillId="0" borderId="0" xfId="0" applyNumberFormat="1" applyFill="1" applyBorder="1"/>
    <xf numFmtId="168" fontId="0" fillId="0" borderId="0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5" fontId="0" fillId="5" borderId="0" xfId="0" applyNumberFormat="1" applyFill="1" applyBorder="1" applyProtection="1">
      <protection locked="0"/>
    </xf>
    <xf numFmtId="165" fontId="0" fillId="9" borderId="0" xfId="0" applyNumberFormat="1" applyFill="1" applyBorder="1"/>
    <xf numFmtId="0" fontId="0" fillId="0" borderId="0" xfId="0" applyBorder="1" applyProtection="1"/>
    <xf numFmtId="165" fontId="0" fillId="0" borderId="0" xfId="0" applyNumberFormat="1" applyFill="1" applyBorder="1"/>
    <xf numFmtId="165" fontId="0" fillId="0" borderId="0" xfId="0" applyNumberFormat="1" applyBorder="1"/>
    <xf numFmtId="2" fontId="0" fillId="9" borderId="0" xfId="0" applyNumberFormat="1" applyFill="1" applyBorder="1"/>
    <xf numFmtId="2" fontId="0" fillId="10" borderId="7" xfId="0" applyNumberFormat="1" applyFill="1" applyBorder="1" applyProtection="1">
      <protection locked="0"/>
    </xf>
    <xf numFmtId="0" fontId="13" fillId="6" borderId="6" xfId="0" applyFont="1" applyFill="1" applyBorder="1"/>
    <xf numFmtId="165" fontId="0" fillId="0" borderId="7" xfId="0" applyNumberFormat="1" applyBorder="1"/>
    <xf numFmtId="2" fontId="0" fillId="9" borderId="7" xfId="0" applyNumberFormat="1" applyFill="1" applyBorder="1"/>
    <xf numFmtId="0" fontId="17" fillId="6" borderId="4" xfId="0" applyFont="1" applyFill="1" applyBorder="1"/>
    <xf numFmtId="0" fontId="18" fillId="6" borderId="0" xfId="0" applyFont="1" applyFill="1" applyBorder="1"/>
    <xf numFmtId="0" fontId="18" fillId="6" borderId="5" xfId="0" applyFont="1" applyFill="1" applyBorder="1"/>
    <xf numFmtId="14" fontId="17" fillId="6" borderId="4" xfId="0" applyNumberFormat="1" applyFont="1" applyFill="1" applyBorder="1" applyAlignment="1">
      <alignment horizontal="left"/>
    </xf>
    <xf numFmtId="14" fontId="19" fillId="6" borderId="4" xfId="0" applyNumberFormat="1" applyFont="1" applyFill="1" applyBorder="1" applyAlignment="1">
      <alignment horizontal="left"/>
    </xf>
    <xf numFmtId="0" fontId="0" fillId="6" borderId="0" xfId="0" applyFill="1" applyBorder="1"/>
    <xf numFmtId="14" fontId="20" fillId="6" borderId="4" xfId="0" applyNumberFormat="1" applyFont="1" applyFill="1" applyBorder="1" applyAlignment="1">
      <alignment horizontal="left" vertical="top"/>
    </xf>
    <xf numFmtId="0" fontId="21" fillId="6" borderId="0" xfId="0" applyFont="1" applyFill="1" applyBorder="1"/>
    <xf numFmtId="0" fontId="21" fillId="6" borderId="5" xfId="0" applyFont="1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 applyAlignment="1">
      <alignment horizontal="center"/>
    </xf>
    <xf numFmtId="0" fontId="0" fillId="5" borderId="0" xfId="0" applyFill="1" applyBorder="1"/>
    <xf numFmtId="168" fontId="0" fillId="8" borderId="0" xfId="0" applyNumberFormat="1" applyFill="1"/>
    <xf numFmtId="0" fontId="0" fillId="9" borderId="0" xfId="0" applyFill="1" applyBorder="1"/>
    <xf numFmtId="0" fontId="0" fillId="6" borderId="7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2" fillId="0" borderId="0" xfId="2"/>
    <xf numFmtId="0" fontId="22" fillId="11" borderId="0" xfId="2" applyFill="1"/>
    <xf numFmtId="0" fontId="23" fillId="11" borderId="0" xfId="2" applyFont="1" applyFill="1"/>
    <xf numFmtId="0" fontId="24" fillId="11" borderId="0" xfId="2" applyFont="1" applyFill="1"/>
    <xf numFmtId="0" fontId="25" fillId="11" borderId="0" xfId="2" applyFont="1" applyFill="1"/>
    <xf numFmtId="0" fontId="26" fillId="11" borderId="0" xfId="2" applyFont="1" applyFill="1"/>
    <xf numFmtId="0" fontId="27" fillId="11" borderId="0" xfId="2" applyFont="1" applyFill="1"/>
    <xf numFmtId="0" fontId="1" fillId="0" borderId="0" xfId="1" applyAlignment="1" applyProtection="1"/>
    <xf numFmtId="0" fontId="22" fillId="7" borderId="0" xfId="2" applyFill="1"/>
    <xf numFmtId="0" fontId="26" fillId="7" borderId="0" xfId="2" applyFont="1" applyFill="1"/>
    <xf numFmtId="0" fontId="22" fillId="11" borderId="0" xfId="2" applyFont="1" applyFill="1"/>
    <xf numFmtId="0" fontId="28" fillId="11" borderId="0" xfId="2" applyFont="1" applyFill="1"/>
    <xf numFmtId="0" fontId="22" fillId="11" borderId="0" xfId="2" applyFill="1" applyAlignment="1">
      <alignment horizontal="center"/>
    </xf>
    <xf numFmtId="0" fontId="22" fillId="11" borderId="0" xfId="2" applyFont="1" applyFill="1" applyAlignment="1">
      <alignment horizontal="center"/>
    </xf>
    <xf numFmtId="0" fontId="26" fillId="11" borderId="0" xfId="2" applyFont="1" applyFill="1" applyAlignment="1">
      <alignment horizontal="center"/>
    </xf>
    <xf numFmtId="0" fontId="27" fillId="11" borderId="0" xfId="2" applyFont="1" applyFill="1" applyAlignment="1">
      <alignment horizontal="center"/>
    </xf>
    <xf numFmtId="0" fontId="22" fillId="0" borderId="0" xfId="2" applyAlignment="1">
      <alignment horizontal="center"/>
    </xf>
    <xf numFmtId="0" fontId="22" fillId="11" borderId="0" xfId="2" applyFill="1" applyAlignment="1">
      <alignment horizontal="left"/>
    </xf>
    <xf numFmtId="0" fontId="22" fillId="11" borderId="0" xfId="2" applyFont="1" applyFill="1" applyAlignment="1">
      <alignment horizontal="left"/>
    </xf>
    <xf numFmtId="0" fontId="26" fillId="11" borderId="0" xfId="2" applyFont="1" applyFill="1" applyAlignment="1">
      <alignment horizontal="left"/>
    </xf>
    <xf numFmtId="0" fontId="22" fillId="0" borderId="0" xfId="2" applyAlignment="1">
      <alignment horizontal="left"/>
    </xf>
    <xf numFmtId="0" fontId="30" fillId="11" borderId="0" xfId="2" applyFont="1" applyFill="1" applyAlignment="1">
      <alignment horizontal="left"/>
    </xf>
    <xf numFmtId="0" fontId="28" fillId="11" borderId="0" xfId="2" applyFont="1" applyFill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1" fillId="2" borderId="0" xfId="1" applyFont="1" applyFill="1" applyAlignment="1" applyProtection="1"/>
    <xf numFmtId="0" fontId="33" fillId="2" borderId="0" xfId="0" applyFont="1" applyFill="1"/>
    <xf numFmtId="0" fontId="0" fillId="12" borderId="0" xfId="0" applyFill="1"/>
    <xf numFmtId="0" fontId="3" fillId="12" borderId="0" xfId="1" applyFont="1" applyFill="1" applyBorder="1" applyAlignment="1" applyProtection="1">
      <alignment vertical="center"/>
    </xf>
    <xf numFmtId="0" fontId="2" fillId="12" borderId="0" xfId="0" applyFont="1" applyFill="1" applyBorder="1"/>
    <xf numFmtId="0" fontId="1" fillId="12" borderId="0" xfId="1" applyFill="1" applyBorder="1" applyAlignment="1" applyProtection="1"/>
    <xf numFmtId="0" fontId="0" fillId="12" borderId="0" xfId="0" applyFill="1" applyBorder="1"/>
    <xf numFmtId="0" fontId="1" fillId="12" borderId="0" xfId="1" applyFill="1" applyAlignment="1" applyProtection="1"/>
    <xf numFmtId="0" fontId="1" fillId="2" borderId="0" xfId="1" applyFont="1" applyFill="1" applyAlignment="1" applyProtection="1"/>
    <xf numFmtId="0" fontId="34" fillId="2" borderId="0" xfId="0" applyFont="1" applyFill="1" applyBorder="1" applyAlignment="1">
      <alignment horizontal="center"/>
    </xf>
    <xf numFmtId="0" fontId="32" fillId="2" borderId="0" xfId="0" applyFont="1" applyFill="1" applyBorder="1"/>
    <xf numFmtId="0" fontId="32" fillId="2" borderId="0" xfId="0" applyFont="1" applyFill="1" applyBorder="1" applyAlignment="1">
      <alignment horizontal="center"/>
    </xf>
    <xf numFmtId="0" fontId="32" fillId="2" borderId="5" xfId="0" applyFont="1" applyFill="1" applyBorder="1"/>
    <xf numFmtId="0" fontId="22" fillId="2" borderId="0" xfId="3" applyFill="1"/>
    <xf numFmtId="0" fontId="30" fillId="2" borderId="0" xfId="3" applyFont="1" applyFill="1"/>
    <xf numFmtId="14" fontId="26" fillId="2" borderId="0" xfId="3" applyNumberFormat="1" applyFont="1" applyFill="1"/>
    <xf numFmtId="0" fontId="22" fillId="2" borderId="0" xfId="3" applyFont="1" applyFill="1"/>
    <xf numFmtId="0" fontId="26" fillId="2" borderId="0" xfId="3" applyFont="1" applyFill="1"/>
    <xf numFmtId="0" fontId="22" fillId="2" borderId="0" xfId="3" applyFill="1" applyAlignment="1">
      <alignment horizontal="center"/>
    </xf>
    <xf numFmtId="11" fontId="22" fillId="2" borderId="0" xfId="3" applyNumberFormat="1" applyFill="1"/>
    <xf numFmtId="0" fontId="4" fillId="7" borderId="0" xfId="0" applyFont="1" applyFill="1"/>
    <xf numFmtId="0" fontId="0" fillId="7" borderId="0" xfId="0" applyFill="1"/>
    <xf numFmtId="0" fontId="1" fillId="7" borderId="0" xfId="1" applyFill="1" applyAlignment="1" applyProtection="1"/>
    <xf numFmtId="0" fontId="2" fillId="7" borderId="0" xfId="0" applyFont="1" applyFill="1"/>
    <xf numFmtId="0" fontId="35" fillId="7" borderId="0" xfId="0" applyFont="1" applyFill="1"/>
    <xf numFmtId="0" fontId="4" fillId="2" borderId="0" xfId="0" applyFont="1" applyFill="1"/>
    <xf numFmtId="0" fontId="4" fillId="0" borderId="0" xfId="0" applyFont="1"/>
    <xf numFmtId="0" fontId="0" fillId="0" borderId="0" xfId="0" quotePrefix="1" applyAlignment="1">
      <alignment vertical="center"/>
    </xf>
    <xf numFmtId="0" fontId="36" fillId="0" borderId="0" xfId="0" applyFont="1"/>
    <xf numFmtId="0" fontId="0" fillId="0" borderId="0" xfId="0" applyAlignment="1">
      <alignment horizontal="left"/>
    </xf>
    <xf numFmtId="0" fontId="4" fillId="13" borderId="0" xfId="0" applyFont="1" applyFill="1"/>
    <xf numFmtId="0" fontId="5" fillId="13" borderId="0" xfId="1" applyFont="1" applyFill="1" applyAlignment="1" applyProtection="1"/>
    <xf numFmtId="0" fontId="37" fillId="13" borderId="0" xfId="0" applyFont="1" applyFill="1"/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left" wrapText="1"/>
    </xf>
    <xf numFmtId="0" fontId="20" fillId="6" borderId="0" xfId="0" applyFont="1" applyFill="1" applyBorder="1" applyAlignment="1">
      <alignment horizontal="left" wrapText="1"/>
    </xf>
    <xf numFmtId="0" fontId="20" fillId="6" borderId="5" xfId="0" applyFont="1" applyFill="1" applyBorder="1" applyAlignment="1">
      <alignment horizontal="left" wrapText="1"/>
    </xf>
  </cellXfs>
  <cellStyles count="7">
    <cellStyle name="Hipervínculo" xfId="1" builtinId="8"/>
    <cellStyle name="Normal" xfId="0" builtinId="0"/>
    <cellStyle name="Normal_simultaneas-Solv_1" xfId="2"/>
    <cellStyle name="Normal_SOLV_2" xfId="3"/>
    <cellStyle name="Standard_Boden" xfId="4"/>
    <cellStyle name="Währung [0]_Boden" xfId="5"/>
    <cellStyle name="Währung_Boden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57894736842106"/>
          <c:y val="0.13333400107172011"/>
          <c:w val="0.73421052631578942"/>
          <c:h val="0.512823081045077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trendlineLbl>
          </c:trendline>
          <c:xVal>
            <c:numRef>
              <c:f>EXAM_MASA_I!$E$4:$E$13</c:f>
              <c:numCache>
                <c:formatCode>General</c:formatCode>
                <c:ptCount val="10"/>
                <c:pt idx="0">
                  <c:v>1.1420744562766123E-3</c:v>
                </c:pt>
                <c:pt idx="1">
                  <c:v>1.5263989388616332E-3</c:v>
                </c:pt>
                <c:pt idx="2">
                  <c:v>2.5893342803583711E-3</c:v>
                </c:pt>
                <c:pt idx="3">
                  <c:v>3.4209331011912348E-3</c:v>
                </c:pt>
                <c:pt idx="4">
                  <c:v>5.245578246542178E-3</c:v>
                </c:pt>
                <c:pt idx="5">
                  <c:v>6.8735540218823532E-3</c:v>
                </c:pt>
                <c:pt idx="6">
                  <c:v>8.421434856081449E-3</c:v>
                </c:pt>
                <c:pt idx="7">
                  <c:v>9.9147968930847433E-3</c:v>
                </c:pt>
                <c:pt idx="8">
                  <c:v>1.1378889736720452E-2</c:v>
                </c:pt>
                <c:pt idx="9">
                  <c:v>1.2838658906558923E-2</c:v>
                </c:pt>
              </c:numCache>
            </c:numRef>
          </c:xVal>
          <c:yVal>
            <c:numRef>
              <c:f>EXAM_MASA_I!$H$4:$H$13</c:f>
              <c:numCache>
                <c:formatCode>General</c:formatCode>
                <c:ptCount val="10"/>
                <c:pt idx="0">
                  <c:v>6.5789473684210523E-3</c:v>
                </c:pt>
                <c:pt idx="1">
                  <c:v>1.3157894736842105E-2</c:v>
                </c:pt>
                <c:pt idx="2">
                  <c:v>3.9473684210526314E-2</c:v>
                </c:pt>
                <c:pt idx="3">
                  <c:v>6.5789473684210523E-2</c:v>
                </c:pt>
                <c:pt idx="4">
                  <c:v>0.13157894736842105</c:v>
                </c:pt>
                <c:pt idx="5">
                  <c:v>0.19736842105263158</c:v>
                </c:pt>
                <c:pt idx="6">
                  <c:v>0.26315789473684209</c:v>
                </c:pt>
                <c:pt idx="7">
                  <c:v>0.32894736842105265</c:v>
                </c:pt>
                <c:pt idx="8">
                  <c:v>0.39473684210526316</c:v>
                </c:pt>
                <c:pt idx="9">
                  <c:v>0.46052631578947367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92256"/>
        <c:axId val="184602624"/>
      </c:scatterChart>
      <c:valAx>
        <c:axId val="18459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x</a:t>
                </a:r>
              </a:p>
            </c:rich>
          </c:tx>
          <c:layout>
            <c:manualLayout>
              <c:xMode val="edge"/>
              <c:yMode val="edge"/>
              <c:x val="0.53157894736842104"/>
              <c:y val="0.805132237240771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602624"/>
        <c:crosses val="autoZero"/>
        <c:crossBetween val="midCat"/>
      </c:valAx>
      <c:valAx>
        <c:axId val="18460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</a:t>
                </a:r>
              </a:p>
            </c:rich>
          </c:tx>
          <c:layout>
            <c:manualLayout>
              <c:xMode val="edge"/>
              <c:yMode val="edge"/>
              <c:x val="4.2105263157894736E-2"/>
              <c:y val="0.36410438754200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5922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47368421052632"/>
          <c:y val="0.13333400107172011"/>
          <c:w val="0.72631578947368425"/>
          <c:h val="0.512823081045077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EXAM_MASA_I!$E$4:$E$13</c:f>
              <c:numCache>
                <c:formatCode>General</c:formatCode>
                <c:ptCount val="10"/>
                <c:pt idx="0">
                  <c:v>1.1420744562766123E-3</c:v>
                </c:pt>
                <c:pt idx="1">
                  <c:v>1.5263989388616332E-3</c:v>
                </c:pt>
                <c:pt idx="2">
                  <c:v>2.5893342803583711E-3</c:v>
                </c:pt>
                <c:pt idx="3">
                  <c:v>3.4209331011912348E-3</c:v>
                </c:pt>
                <c:pt idx="4">
                  <c:v>5.245578246542178E-3</c:v>
                </c:pt>
                <c:pt idx="5">
                  <c:v>6.8735540218823532E-3</c:v>
                </c:pt>
                <c:pt idx="6">
                  <c:v>8.421434856081449E-3</c:v>
                </c:pt>
                <c:pt idx="7">
                  <c:v>9.9147968930847433E-3</c:v>
                </c:pt>
                <c:pt idx="8">
                  <c:v>1.1378889736720452E-2</c:v>
                </c:pt>
                <c:pt idx="9">
                  <c:v>1.2838658906558923E-2</c:v>
                </c:pt>
              </c:numCache>
            </c:numRef>
          </c:xVal>
          <c:yVal>
            <c:numRef>
              <c:f>EXAM_MASA_I!$F$4:$F$13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trendlineLbl>
          </c:trendline>
          <c:xVal>
            <c:numRef>
              <c:f>EXAM_MASA_I!$E$4:$E$13</c:f>
              <c:numCache>
                <c:formatCode>General</c:formatCode>
                <c:ptCount val="10"/>
                <c:pt idx="0">
                  <c:v>1.1420744562766123E-3</c:v>
                </c:pt>
                <c:pt idx="1">
                  <c:v>1.5263989388616332E-3</c:v>
                </c:pt>
                <c:pt idx="2">
                  <c:v>2.5893342803583711E-3</c:v>
                </c:pt>
                <c:pt idx="3">
                  <c:v>3.4209331011912348E-3</c:v>
                </c:pt>
                <c:pt idx="4">
                  <c:v>5.245578246542178E-3</c:v>
                </c:pt>
                <c:pt idx="5">
                  <c:v>6.8735540218823532E-3</c:v>
                </c:pt>
                <c:pt idx="6">
                  <c:v>8.421434856081449E-3</c:v>
                </c:pt>
                <c:pt idx="7">
                  <c:v>9.9147968930847433E-3</c:v>
                </c:pt>
                <c:pt idx="8">
                  <c:v>1.1378889736720452E-2</c:v>
                </c:pt>
                <c:pt idx="9">
                  <c:v>1.2838658906558923E-2</c:v>
                </c:pt>
              </c:numCache>
            </c:numRef>
          </c:xVal>
          <c:yVal>
            <c:numRef>
              <c:f>EXAM_MASA_I!$G$4:$G$13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200</c:v>
                </c:pt>
                <c:pt idx="7">
                  <c:v>250</c:v>
                </c:pt>
                <c:pt idx="8">
                  <c:v>300</c:v>
                </c:pt>
                <c:pt idx="9">
                  <c:v>350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037952"/>
        <c:axId val="185039872"/>
      </c:scatterChart>
      <c:valAx>
        <c:axId val="18503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X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05132237240771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39872"/>
        <c:crosses val="autoZero"/>
        <c:crossBetween val="midCat"/>
      </c:valAx>
      <c:valAx>
        <c:axId val="18503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p(mmHg)</a:t>
                </a:r>
              </a:p>
            </c:rich>
          </c:tx>
          <c:layout>
            <c:manualLayout>
              <c:xMode val="edge"/>
              <c:yMode val="edge"/>
              <c:x val="4.2105263157894736E-2"/>
              <c:y val="0.23589861728073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379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0002604172318"/>
          <c:y val="1.7699153283914554E-2"/>
          <c:w val="0.85111295814444043"/>
          <c:h val="0.9159311824425782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32000069444595147"/>
                  <c:y val="0.61504557661603076"/>
                </c:manualLayout>
              </c:layout>
              <c:tx>
                <c:rich>
                  <a:bodyPr/>
                  <a:lstStyle/>
                  <a:p>
                    <a:r>
                      <a:t>air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'CMOS-OSNEBRUCK'!$G$28</c:f>
              <c:numCache>
                <c:formatCode>0.0E+00</c:formatCode>
                <c:ptCount val="1"/>
                <c:pt idx="0">
                  <c:v>1.4000000000000001E-18</c:v>
                </c:pt>
              </c:numCache>
            </c:numRef>
          </c:val>
        </c:ser>
        <c:ser>
          <c:idx val="3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44222318190794685"/>
                  <c:y val="0.32743433575241926"/>
                </c:manualLayout>
              </c:layout>
              <c:tx>
                <c:rich>
                  <a:bodyPr/>
                  <a:lstStyle/>
                  <a:p>
                    <a:r>
                      <a:t>soil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'CMOS-OSNEBRUCK'!$G$31</c:f>
              <c:numCache>
                <c:formatCode>0.0E+00</c:formatCode>
                <c:ptCount val="1"/>
                <c:pt idx="0">
                  <c:v>8.4499999999999967E-10</c:v>
                </c:pt>
              </c:numCache>
            </c:numRef>
          </c:val>
        </c:ser>
        <c:ser>
          <c:idx val="1"/>
          <c:order val="2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5888901668623413"/>
                  <c:y val="0.31858475911046197"/>
                </c:manualLayout>
              </c:layout>
              <c:tx>
                <c:rich>
                  <a:bodyPr/>
                  <a:lstStyle/>
                  <a:p>
                    <a:r>
                      <a:t>root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'CMOS-OSNEBRUCK'!$K$28</c:f>
              <c:numCache>
                <c:formatCode>0.0E+00</c:formatCode>
                <c:ptCount val="1"/>
                <c:pt idx="0">
                  <c:v>1.1547623301021734E-9</c:v>
                </c:pt>
              </c:numCache>
            </c:numRef>
          </c:val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72000156250339087"/>
                  <c:y val="0.43362925545590658"/>
                </c:manualLayout>
              </c:layout>
              <c:tx>
                <c:rich>
                  <a:bodyPr/>
                  <a:lstStyle/>
                  <a:p>
                    <a:pPr>
                      <a:defRPr sz="97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leaf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'CMOS-OSNEBRUCK'!$K$30</c:f>
              <c:numCache>
                <c:formatCode>0.0E+00</c:formatCode>
                <c:ptCount val="1"/>
                <c:pt idx="0">
                  <c:v>3.9484761535096256E-13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751040"/>
        <c:axId val="185752576"/>
        <c:axId val="0"/>
      </c:bar3DChart>
      <c:catAx>
        <c:axId val="185751040"/>
        <c:scaling>
          <c:orientation val="minMax"/>
        </c:scaling>
        <c:delete val="1"/>
        <c:axPos val="b"/>
        <c:majorTickMark val="out"/>
        <c:minorTickMark val="none"/>
        <c:tickLblPos val="none"/>
        <c:crossAx val="185752576"/>
        <c:crosses val="min"/>
        <c:auto val="0"/>
        <c:lblAlgn val="ctr"/>
        <c:lblOffset val="100"/>
        <c:noMultiLvlLbl val="0"/>
      </c:catAx>
      <c:valAx>
        <c:axId val="185752576"/>
        <c:scaling>
          <c:logBase val="10"/>
          <c:orientation val="minMax"/>
          <c:max val="10"/>
          <c:min val="9.9999999999999995E-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E+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751040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4921259845" footer="0.4921259845"/>
    <c:pageSetup paperSize="9" orientation="landscape" horizontalDpi="30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49220489977729"/>
          <c:y val="0.17796683811754385"/>
          <c:w val="0.41648106904231624"/>
          <c:h val="0.62712123908086881"/>
        </c:manualLayout>
      </c:layout>
      <c:pie3DChart>
        <c:varyColors val="1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('CMOS-OSNEBRUCK'!$J$31,'CMOS-OSNEBRUCK'!$J$32)</c:f>
              <c:strCache>
                <c:ptCount val="2"/>
                <c:pt idx="0">
                  <c:v>contribution of soil</c:v>
                </c:pt>
                <c:pt idx="1">
                  <c:v>contribution of air</c:v>
                </c:pt>
              </c:strCache>
            </c:strRef>
          </c:cat>
          <c:val>
            <c:numRef>
              <c:f>('CMOS-OSNEBRUCK'!$K$31,'CMOS-OSNEBRUCK'!$K$32)</c:f>
              <c:numCache>
                <c:formatCode>0.00</c:formatCode>
                <c:ptCount val="2"/>
                <c:pt idx="0">
                  <c:v>3.6522504934502326E-3</c:v>
                </c:pt>
                <c:pt idx="1">
                  <c:v>0.9963477495065497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265033407572385"/>
          <c:y val="9.3220724728237253E-2"/>
          <c:w val="0.28507795100222716"/>
          <c:h val="0.40678134426867169"/>
        </c:manualLayout>
      </c:layout>
      <c:overlay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file:///D:\investigaciones\BANCO-DATOS\Data-Internet.xls" TargetMode="External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file:///\\Labopeuni2\c\wilber\Syllabus-wilber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4</xdr:col>
      <xdr:colOff>352425</xdr:colOff>
      <xdr:row>22</xdr:row>
      <xdr:rowOff>9525</xdr:rowOff>
    </xdr:to>
    <xdr:pic>
      <xdr:nvPicPr>
        <xdr:cNvPr id="9217" name="Picture 1" descr="wilber-innova-k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9525"/>
          <a:ext cx="2447925" cy="36385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95250</xdr:colOff>
      <xdr:row>9</xdr:row>
      <xdr:rowOff>104775</xdr:rowOff>
    </xdr:from>
    <xdr:to>
      <xdr:col>8</xdr:col>
      <xdr:colOff>9525</xdr:colOff>
      <xdr:row>33</xdr:row>
      <xdr:rowOff>28575</xdr:rowOff>
    </xdr:to>
    <xdr:pic>
      <xdr:nvPicPr>
        <xdr:cNvPr id="9219" name="Picture 3" descr="flowchart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0" y="1638300"/>
          <a:ext cx="2200275" cy="38100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38100</xdr:colOff>
      <xdr:row>9</xdr:row>
      <xdr:rowOff>104775</xdr:rowOff>
    </xdr:from>
    <xdr:to>
      <xdr:col>9</xdr:col>
      <xdr:colOff>542925</xdr:colOff>
      <xdr:row>16</xdr:row>
      <xdr:rowOff>38100</xdr:rowOff>
    </xdr:to>
    <xdr:pic>
      <xdr:nvPicPr>
        <xdr:cNvPr id="9220" name="Picture 4" descr="mtc200o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34100" y="1638300"/>
          <a:ext cx="12668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114300</xdr:colOff>
      <xdr:row>0</xdr:row>
      <xdr:rowOff>47625</xdr:rowOff>
    </xdr:from>
    <xdr:to>
      <xdr:col>6</xdr:col>
      <xdr:colOff>466725</xdr:colOff>
      <xdr:row>9</xdr:row>
      <xdr:rowOff>19050</xdr:rowOff>
    </xdr:to>
    <xdr:pic>
      <xdr:nvPicPr>
        <xdr:cNvPr id="9221" name="Picture 5" descr="wiracocha[1]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24300" y="47625"/>
          <a:ext cx="1114425" cy="1504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47625</xdr:rowOff>
    </xdr:from>
    <xdr:to>
      <xdr:col>7</xdr:col>
      <xdr:colOff>142875</xdr:colOff>
      <xdr:row>1</xdr:row>
      <xdr:rowOff>133350</xdr:rowOff>
    </xdr:to>
    <xdr:sp macro="" textlink="">
      <xdr:nvSpPr>
        <xdr:cNvPr id="8193" name="WordArt 1"/>
        <xdr:cNvSpPr>
          <a:spLocks noChangeArrowheads="1" noChangeShapeType="1" noTextEdit="1"/>
        </xdr:cNvSpPr>
      </xdr:nvSpPr>
      <xdr:spPr bwMode="auto">
        <a:xfrm>
          <a:off x="514350" y="47625"/>
          <a:ext cx="4962525" cy="247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PE" sz="36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ING° WILBER LOYOLA CARRANZA</a:t>
          </a:r>
        </a:p>
      </xdr:txBody>
    </xdr:sp>
    <xdr:clientData/>
  </xdr:twoCellAnchor>
  <xdr:twoCellAnchor editAs="oneCell">
    <xdr:from>
      <xdr:col>7</xdr:col>
      <xdr:colOff>0</xdr:colOff>
      <xdr:row>2</xdr:row>
      <xdr:rowOff>66675</xdr:rowOff>
    </xdr:from>
    <xdr:to>
      <xdr:col>8</xdr:col>
      <xdr:colOff>638175</xdr:colOff>
      <xdr:row>13</xdr:row>
      <xdr:rowOff>19050</xdr:rowOff>
    </xdr:to>
    <xdr:pic>
      <xdr:nvPicPr>
        <xdr:cNvPr id="8196" name="Picture 4" descr="fot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390525"/>
          <a:ext cx="1400175" cy="17335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66675</xdr:rowOff>
    </xdr:from>
    <xdr:to>
      <xdr:col>1</xdr:col>
      <xdr:colOff>19050</xdr:colOff>
      <xdr:row>9</xdr:row>
      <xdr:rowOff>9525</xdr:rowOff>
    </xdr:to>
    <xdr:pic>
      <xdr:nvPicPr>
        <xdr:cNvPr id="8197" name="Picture 5" descr="logo2CSI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90525"/>
          <a:ext cx="781050" cy="1076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742950</xdr:colOff>
      <xdr:row>16</xdr:row>
      <xdr:rowOff>28575</xdr:rowOff>
    </xdr:from>
    <xdr:to>
      <xdr:col>9</xdr:col>
      <xdr:colOff>295275</xdr:colOff>
      <xdr:row>20</xdr:row>
      <xdr:rowOff>95250</xdr:rowOff>
    </xdr:to>
    <xdr:sp macro="" textlink="">
      <xdr:nvSpPr>
        <xdr:cNvPr id="8199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5314950" y="2619375"/>
          <a:ext cx="1838325" cy="714375"/>
        </a:xfrm>
        <a:prstGeom prst="horizontalScroll">
          <a:avLst>
            <a:gd name="adj" fmla="val 12500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  <a:effectLst>
          <a:outerShdw dist="107763" dir="13500000" algn="ctr" rotWithShape="0">
            <a:srgbClr val="80808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PE" sz="1000" b="1" i="1" u="none" strike="noStrike" baseline="0">
              <a:solidFill>
                <a:srgbClr val="0000FF"/>
              </a:solidFill>
              <a:latin typeface="Arial"/>
              <a:cs typeface="Arial"/>
            </a:rPr>
            <a:t>BANCO DE DATOS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1</xdr:row>
      <xdr:rowOff>9525</xdr:rowOff>
    </xdr:to>
    <xdr:pic>
      <xdr:nvPicPr>
        <xdr:cNvPr id="82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800100" cy="1714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28575</xdr:colOff>
      <xdr:row>4</xdr:row>
      <xdr:rowOff>142875</xdr:rowOff>
    </xdr:from>
    <xdr:to>
      <xdr:col>5</xdr:col>
      <xdr:colOff>619125</xdr:colOff>
      <xdr:row>7</xdr:row>
      <xdr:rowOff>19050</xdr:rowOff>
    </xdr:to>
    <xdr:sp macro="" textlink="">
      <xdr:nvSpPr>
        <xdr:cNvPr id="8201" name="WordArt 9"/>
        <xdr:cNvSpPr>
          <a:spLocks noChangeArrowheads="1" noChangeShapeType="1" noTextEdit="1"/>
        </xdr:cNvSpPr>
      </xdr:nvSpPr>
      <xdr:spPr bwMode="auto">
        <a:xfrm>
          <a:off x="1552575" y="790575"/>
          <a:ext cx="2876550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PE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Times New Roman"/>
              <a:cs typeface="Times New Roman"/>
            </a:rPr>
            <a:t>DOCTORADO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66675</xdr:rowOff>
    </xdr:from>
    <xdr:to>
      <xdr:col>5</xdr:col>
      <xdr:colOff>19050</xdr:colOff>
      <xdr:row>2</xdr:row>
      <xdr:rowOff>142875</xdr:rowOff>
    </xdr:to>
    <xdr:sp macro="" textlink="">
      <xdr:nvSpPr>
        <xdr:cNvPr id="18433" name="WordArt 1"/>
        <xdr:cNvSpPr>
          <a:spLocks noChangeArrowheads="1" noChangeShapeType="1" noTextEdit="1"/>
        </xdr:cNvSpPr>
      </xdr:nvSpPr>
      <xdr:spPr bwMode="auto">
        <a:xfrm>
          <a:off x="828675" y="66675"/>
          <a:ext cx="3000375" cy="400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PE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DESTILACION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19</xdr:row>
      <xdr:rowOff>104775</xdr:rowOff>
    </xdr:from>
    <xdr:to>
      <xdr:col>8</xdr:col>
      <xdr:colOff>666750</xdr:colOff>
      <xdr:row>21</xdr:row>
      <xdr:rowOff>9525</xdr:rowOff>
    </xdr:to>
    <xdr:sp macro="" textlink="">
      <xdr:nvSpPr>
        <xdr:cNvPr id="7171" name="WordArt 3">
          <a:hlinkClick xmlns:r="http://schemas.openxmlformats.org/officeDocument/2006/relationships" r:id="rId1"/>
        </xdr:cNvPr>
        <xdr:cNvSpPr>
          <a:spLocks noChangeArrowheads="1" noChangeShapeType="1" noTextEdit="1"/>
        </xdr:cNvSpPr>
      </xdr:nvSpPr>
      <xdr:spPr bwMode="auto">
        <a:xfrm>
          <a:off x="4895850" y="3286125"/>
          <a:ext cx="2381250" cy="228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PE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Times New Roman"/>
              <a:cs typeface="Times New Roman"/>
            </a:rPr>
            <a:t>SYLLABUS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6</xdr:row>
      <xdr:rowOff>38100</xdr:rowOff>
    </xdr:from>
    <xdr:to>
      <xdr:col>2</xdr:col>
      <xdr:colOff>314325</xdr:colOff>
      <xdr:row>7</xdr:row>
      <xdr:rowOff>123825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 flipV="1">
          <a:off x="1838325" y="10096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med"/>
        </a:ln>
      </xdr:spPr>
    </xdr:sp>
    <xdr:clientData/>
  </xdr:twoCellAnchor>
  <xdr:twoCellAnchor>
    <xdr:from>
      <xdr:col>6</xdr:col>
      <xdr:colOff>514350</xdr:colOff>
      <xdr:row>6</xdr:row>
      <xdr:rowOff>28575</xdr:rowOff>
    </xdr:from>
    <xdr:to>
      <xdr:col>6</xdr:col>
      <xdr:colOff>514350</xdr:colOff>
      <xdr:row>7</xdr:row>
      <xdr:rowOff>114300</xdr:rowOff>
    </xdr:to>
    <xdr:sp macro="" textlink="">
      <xdr:nvSpPr>
        <xdr:cNvPr id="6146" name="Line 2"/>
        <xdr:cNvSpPr>
          <a:spLocks noChangeShapeType="1"/>
        </xdr:cNvSpPr>
      </xdr:nvSpPr>
      <xdr:spPr bwMode="auto">
        <a:xfrm flipV="1">
          <a:off x="5086350" y="10001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med"/>
        </a:ln>
      </xdr:spPr>
    </xdr:sp>
    <xdr:clientData/>
  </xdr:twoCellAnchor>
  <xdr:twoCellAnchor>
    <xdr:from>
      <xdr:col>1</xdr:col>
      <xdr:colOff>200025</xdr:colOff>
      <xdr:row>12</xdr:row>
      <xdr:rowOff>28575</xdr:rowOff>
    </xdr:from>
    <xdr:to>
      <xdr:col>3</xdr:col>
      <xdr:colOff>47625</xdr:colOff>
      <xdr:row>13</xdr:row>
      <xdr:rowOff>114300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962025" y="1971675"/>
          <a:ext cx="1371600" cy="247650"/>
        </a:xfrm>
        <a:prstGeom prst="wedgeRoundRectCallout">
          <a:avLst>
            <a:gd name="adj1" fmla="val 181944"/>
            <a:gd name="adj2" fmla="val -46153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ECUACION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11</xdr:row>
      <xdr:rowOff>57150</xdr:rowOff>
    </xdr:from>
    <xdr:to>
      <xdr:col>2</xdr:col>
      <xdr:colOff>552450</xdr:colOff>
      <xdr:row>13</xdr:row>
      <xdr:rowOff>123825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 flipV="1">
          <a:off x="2076450" y="2000250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1</xdr:col>
      <xdr:colOff>438150</xdr:colOff>
      <xdr:row>20</xdr:row>
      <xdr:rowOff>57150</xdr:rowOff>
    </xdr:from>
    <xdr:to>
      <xdr:col>1</xdr:col>
      <xdr:colOff>438150</xdr:colOff>
      <xdr:row>22</xdr:row>
      <xdr:rowOff>123825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 flipV="1">
          <a:off x="1200150" y="3495675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438150</xdr:colOff>
      <xdr:row>19</xdr:row>
      <xdr:rowOff>66675</xdr:rowOff>
    </xdr:from>
    <xdr:to>
      <xdr:col>6</xdr:col>
      <xdr:colOff>438150</xdr:colOff>
      <xdr:row>21</xdr:row>
      <xdr:rowOff>133350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V="1">
          <a:off x="5514975" y="3343275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10</xdr:col>
      <xdr:colOff>381000</xdr:colOff>
      <xdr:row>9</xdr:row>
      <xdr:rowOff>47625</xdr:rowOff>
    </xdr:from>
    <xdr:to>
      <xdr:col>10</xdr:col>
      <xdr:colOff>381000</xdr:colOff>
      <xdr:row>11</xdr:row>
      <xdr:rowOff>114300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 flipV="1">
          <a:off x="8401050" y="1666875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10</xdr:col>
      <xdr:colOff>381000</xdr:colOff>
      <xdr:row>19</xdr:row>
      <xdr:rowOff>47625</xdr:rowOff>
    </xdr:from>
    <xdr:to>
      <xdr:col>10</xdr:col>
      <xdr:colOff>381000</xdr:colOff>
      <xdr:row>21</xdr:row>
      <xdr:rowOff>114300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 flipV="1">
          <a:off x="8401050" y="3324225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13</xdr:row>
      <xdr:rowOff>114300</xdr:rowOff>
    </xdr:from>
    <xdr:to>
      <xdr:col>7</xdr:col>
      <xdr:colOff>457200</xdr:colOff>
      <xdr:row>25</xdr:row>
      <xdr:rowOff>28575</xdr:rowOff>
    </xdr:to>
    <xdr:graphicFrame macro="">
      <xdr:nvGraphicFramePr>
        <xdr:cNvPr id="1126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2</xdr:row>
      <xdr:rowOff>38100</xdr:rowOff>
    </xdr:from>
    <xdr:to>
      <xdr:col>13</xdr:col>
      <xdr:colOff>190500</xdr:colOff>
      <xdr:row>13</xdr:row>
      <xdr:rowOff>114300</xdr:rowOff>
    </xdr:to>
    <xdr:graphicFrame macro="">
      <xdr:nvGraphicFramePr>
        <xdr:cNvPr id="1127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19050</xdr:rowOff>
    </xdr:from>
    <xdr:to>
      <xdr:col>11</xdr:col>
      <xdr:colOff>685800</xdr:colOff>
      <xdr:row>14</xdr:row>
      <xdr:rowOff>114300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17</xdr:row>
      <xdr:rowOff>19050</xdr:rowOff>
    </xdr:from>
    <xdr:to>
      <xdr:col>11</xdr:col>
      <xdr:colOff>676275</xdr:colOff>
      <xdr:row>23</xdr:row>
      <xdr:rowOff>152400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152400</xdr:rowOff>
        </xdr:from>
        <xdr:to>
          <xdr:col>2</xdr:col>
          <xdr:colOff>28575</xdr:colOff>
          <xdr:row>13</xdr:row>
          <xdr:rowOff>9525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peuni2\c\WILBER\contaminantes\Basisdat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peuni2\c\WILBER\PROGRAM-MASA-II.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daten"/>
      <sheetName val="Koc Vergleich"/>
    </sheetNames>
    <sheetDataSet>
      <sheetData sheetId="0" refreshError="1">
        <row r="3">
          <cell r="D3">
            <v>46131.757456038227</v>
          </cell>
        </row>
        <row r="4">
          <cell r="D4">
            <v>40179.081084894198</v>
          </cell>
        </row>
        <row r="5">
          <cell r="D5">
            <v>30478.949896279912</v>
          </cell>
        </row>
        <row r="6">
          <cell r="D6">
            <v>25118.864315095907</v>
          </cell>
        </row>
        <row r="7">
          <cell r="D7">
            <v>19952.623149688792</v>
          </cell>
        </row>
        <row r="8">
          <cell r="D8">
            <v>13167.399127216186</v>
          </cell>
        </row>
        <row r="9">
          <cell r="D9">
            <v>18365.383433483454</v>
          </cell>
        </row>
        <row r="10">
          <cell r="D10">
            <v>41717.665737331714</v>
          </cell>
        </row>
        <row r="11">
          <cell r="D11">
            <v>46176.39240022187</v>
          </cell>
        </row>
        <row r="12">
          <cell r="D12">
            <v>46080.798919378431</v>
          </cell>
        </row>
        <row r="13">
          <cell r="D13">
            <v>40971.32413870452</v>
          </cell>
        </row>
        <row r="14">
          <cell r="D14">
            <v>38469.806336449365</v>
          </cell>
        </row>
        <row r="15">
          <cell r="D15">
            <v>1.4125375446227544</v>
          </cell>
        </row>
        <row r="16">
          <cell r="D16">
            <v>9.2469817393822247</v>
          </cell>
        </row>
        <row r="17">
          <cell r="D17">
            <v>3.475361614432058</v>
          </cell>
        </row>
        <row r="18">
          <cell r="D18">
            <v>12.647363474711522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SYLLABUS"/>
      <sheetName val="BANCO DE DATOS"/>
      <sheetName val="DATA-INTERNET"/>
      <sheetName val="PROP-AGUA"/>
      <sheetName val="FLU-VOL.ESPE.-VISCOS-TREY"/>
      <sheetName val="CONVERS"/>
      <sheetName val="TRANS. CALOR-PITTS"/>
      <sheetName val="DIFUSIVIDAD-GASES"/>
      <sheetName val="DIFUSIV-LÍQUIDOS"/>
      <sheetName val="PROB-8.4-ABSORC-TREYBAL"/>
      <sheetName val="PROP.FISICAS.EMPAQ (2)"/>
      <sheetName val="FIGURAS-EMPAQUES"/>
      <sheetName val="PROP.FISICAS.EMPAQ"/>
      <sheetName val="INSTRUCC. (2)"/>
      <sheetName val="BASE DE DATOS -Hála"/>
      <sheetName val="CALCULOS"/>
      <sheetName val="ECUACIONES"/>
      <sheetName val="T-X-Y"/>
      <sheetName val="P-X-Y"/>
      <sheetName val="FLASH-C3-C6"/>
      <sheetName val="EJEMPLO3-11-HOLLAND"/>
      <sheetName val="PROB-2&amp;8-3-TREYBAL"/>
      <sheetName val="GRAF-PROB(9-13)-TREYBAL"/>
      <sheetName val="EJEMPLO9-13-TREYBAL"/>
      <sheetName val="Hoja1"/>
      <sheetName val="PROB-9-21-MULT-TREY(1)"/>
      <sheetName val="MULTICOMPON(2)"/>
      <sheetName val="UNIQUAC-PARAM-ESTRUCT"/>
      <sheetName val="REDLICH&amp;KWONG"/>
      <sheetName val="UNIQUAC-ECUACIONES"/>
      <sheetName val="UNIQUAC-PARAM-BINAR"/>
    </sheetNames>
    <sheetDataSet>
      <sheetData sheetId="0"/>
      <sheetData sheetId="1"/>
      <sheetData sheetId="2"/>
      <sheetData sheetId="3">
        <row r="3">
          <cell r="C3">
            <v>200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\\Labopeuni2\c\wilber\proyectos\MODULO-FIQ-UPRG" TargetMode="External"/><Relationship Id="rId2" Type="http://schemas.openxmlformats.org/officeDocument/2006/relationships/hyperlink" Target="http://www.hotmail.com/" TargetMode="External"/><Relationship Id="rId1" Type="http://schemas.openxmlformats.org/officeDocument/2006/relationships/hyperlink" Target="file:///\\Labopeuni2\c\Mis%20documentos_ofic_UNT\cuurriculumw-2.xl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yahoo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1.xml"/><Relationship Id="rId5" Type="http://schemas.openxmlformats.org/officeDocument/2006/relationships/image" Target="../media/image8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D:\investigaciones\final-VALDERR-alcion-cita.doc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natureproducts.net/Cosmetics/Distill.html" TargetMode="External"/><Relationship Id="rId13" Type="http://schemas.openxmlformats.org/officeDocument/2006/relationships/hyperlink" Target="http://www.vlxe.com/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://s-ohe.com/index.html" TargetMode="External"/><Relationship Id="rId7" Type="http://schemas.openxmlformats.org/officeDocument/2006/relationships/hyperlink" Target="http://www.ccnphawaii.com/distillation.htm" TargetMode="External"/><Relationship Id="rId12" Type="http://schemas.openxmlformats.org/officeDocument/2006/relationships/hyperlink" Target="http://www.cocosimulator.org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lorien.ncl.ac.uk/ming/distil/distilint.htm" TargetMode="External"/><Relationship Id="rId16" Type="http://schemas.openxmlformats.org/officeDocument/2006/relationships/hyperlink" Target="http://www.tuharburg.de/vt2/pe2000" TargetMode="External"/><Relationship Id="rId1" Type="http://schemas.openxmlformats.org/officeDocument/2006/relationships/hyperlink" Target="http://www.engin.umich.edu/~cre/01chap/frames.htm" TargetMode="External"/><Relationship Id="rId6" Type="http://schemas.openxmlformats.org/officeDocument/2006/relationships/hyperlink" Target="http://van-der-waals.pc.uni-koeln.de/" TargetMode="External"/><Relationship Id="rId11" Type="http://schemas.openxmlformats.org/officeDocument/2006/relationships/hyperlink" Target="http://www.appliedseparations.com/Supercritical/default.asp" TargetMode="External"/><Relationship Id="rId5" Type="http://schemas.openxmlformats.org/officeDocument/2006/relationships/hyperlink" Target="http://van-der-waals.pc.uni-koeln.de/cabe/cabecalc.html" TargetMode="External"/><Relationship Id="rId15" Type="http://schemas.openxmlformats.org/officeDocument/2006/relationships/hyperlink" Target="http://www.infochemuk.com/" TargetMode="External"/><Relationship Id="rId10" Type="http://schemas.openxmlformats.org/officeDocument/2006/relationships/hyperlink" Target="http://www.onlinepvt.com/Project/Examples.aspx" TargetMode="External"/><Relationship Id="rId4" Type="http://schemas.openxmlformats.org/officeDocument/2006/relationships/hyperlink" Target="http://www.chemicalprocessing.com/whitepapers/2007/004.html" TargetMode="External"/><Relationship Id="rId9" Type="http://schemas.openxmlformats.org/officeDocument/2006/relationships/hyperlink" Target="http://www.csd.newcastle.edu.au/simulations/dist_sim.html" TargetMode="External"/><Relationship Id="rId14" Type="http://schemas.openxmlformats.org/officeDocument/2006/relationships/hyperlink" Target="http://www.aspentech.com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cholar.geoglee.com/" TargetMode="External"/><Relationship Id="rId18" Type="http://schemas.openxmlformats.org/officeDocument/2006/relationships/hyperlink" Target="http://www.univalle.edu.co/~automatica/investigacion/Paginas/trabajos1.html" TargetMode="External"/><Relationship Id="rId26" Type="http://schemas.openxmlformats.org/officeDocument/2006/relationships/hyperlink" Target="http://www.regionsanmartin.gob.pe/gerencias/Desarrollo_economico" TargetMode="External"/><Relationship Id="rId39" Type="http://schemas.openxmlformats.org/officeDocument/2006/relationships/hyperlink" Target="http://www.bayerandina.com/bayerand.nsf/Documentos/solfacec050p2?OpenDocument" TargetMode="External"/><Relationship Id="rId21" Type="http://schemas.openxmlformats.org/officeDocument/2006/relationships/hyperlink" Target="http://www.oit.or.cr/mdtsanjo/sst/enciclopedia/tomo3/67.pdf" TargetMode="External"/><Relationship Id="rId34" Type="http://schemas.openxmlformats.org/officeDocument/2006/relationships/hyperlink" Target="http://www.facstaff.bucknell.edu/mvigeant/field_guide/kandle/types" TargetMode="External"/><Relationship Id="rId42" Type="http://schemas.openxmlformats.org/officeDocument/2006/relationships/hyperlink" Target="http://www.engr.utexas.edu/che/students/graduate/researchareas/separations.cfm" TargetMode="External"/><Relationship Id="rId47" Type="http://schemas.openxmlformats.org/officeDocument/2006/relationships/hyperlink" Target="http://www.capec.kt.dtu.dk/Research/Property-Prediction" TargetMode="External"/><Relationship Id="rId50" Type="http://schemas.openxmlformats.org/officeDocument/2006/relationships/hyperlink" Target="http://www.anthony-vba.kefra.com/vba/vbabasic1.htm" TargetMode="External"/><Relationship Id="rId55" Type="http://schemas.openxmlformats.org/officeDocument/2006/relationships/hyperlink" Target="http://www.che.gatech.edu/ssc/" TargetMode="External"/><Relationship Id="rId7" Type="http://schemas.openxmlformats.org/officeDocument/2006/relationships/hyperlink" Target="http://www.cip-trujillo/" TargetMode="External"/><Relationship Id="rId12" Type="http://schemas.openxmlformats.org/officeDocument/2006/relationships/hyperlink" Target="http://www.scielo.org/" TargetMode="External"/><Relationship Id="rId17" Type="http://schemas.openxmlformats.org/officeDocument/2006/relationships/hyperlink" Target="http://www.honiron.com/sugar_industry_equipment_sp.htm" TargetMode="External"/><Relationship Id="rId25" Type="http://schemas.openxmlformats.org/officeDocument/2006/relationships/hyperlink" Target="http://www.portalagrario.gob.pe/rrnn/rrnn_agua.shtml" TargetMode="External"/><Relationship Id="rId33" Type="http://schemas.openxmlformats.org/officeDocument/2006/relationships/hyperlink" Target="http://www.educa.aragob.es/cprcalat/fisicay.htm" TargetMode="External"/><Relationship Id="rId38" Type="http://schemas.openxmlformats.org/officeDocument/2006/relationships/hyperlink" Target="http://www.gpengineeringsoft.com/pages/products.html" TargetMode="External"/><Relationship Id="rId46" Type="http://schemas.openxmlformats.org/officeDocument/2006/relationships/hyperlink" Target="http://www.capec.kt.dtu.dk/Software/ICAS-Tutorials/ICAS-Tutorials-Workshops" TargetMode="External"/><Relationship Id="rId2" Type="http://schemas.openxmlformats.org/officeDocument/2006/relationships/hyperlink" Target="http://www.fortran.com/" TargetMode="External"/><Relationship Id="rId16" Type="http://schemas.openxmlformats.org/officeDocument/2006/relationships/hyperlink" Target="http://www.eleinca.com/Proyectos_V9.PDF" TargetMode="External"/><Relationship Id="rId20" Type="http://schemas.openxmlformats.org/officeDocument/2006/relationships/hyperlink" Target="http://estrucplan.com.ar/Producciones/entrega.asp?IdEntrega=237" TargetMode="External"/><Relationship Id="rId29" Type="http://schemas.openxmlformats.org/officeDocument/2006/relationships/hyperlink" Target="http://www.jegsworks.com/Lessons-sp/numbers/intro/quiz-excelintro.htm" TargetMode="External"/><Relationship Id="rId41" Type="http://schemas.openxmlformats.org/officeDocument/2006/relationships/hyperlink" Target="http://fismat.umich.mx/mn1/tutor_fort/num_soft.html" TargetMode="External"/><Relationship Id="rId54" Type="http://schemas.openxmlformats.org/officeDocument/2006/relationships/hyperlink" Target="http://optimal.colorado.edu/~ramirez/chen4580.html" TargetMode="External"/><Relationship Id="rId1" Type="http://schemas.openxmlformats.org/officeDocument/2006/relationships/hyperlink" Target="http://www.ua.es/lma/cytedprincipal.htm" TargetMode="External"/><Relationship Id="rId6" Type="http://schemas.openxmlformats.org/officeDocument/2006/relationships/hyperlink" Target="http://cv1.cpd.ua.es/ConstPlanesEstudio" TargetMode="External"/><Relationship Id="rId11" Type="http://schemas.openxmlformats.org/officeDocument/2006/relationships/hyperlink" Target="http://www.doaj.org/" TargetMode="External"/><Relationship Id="rId24" Type="http://schemas.openxmlformats.org/officeDocument/2006/relationships/hyperlink" Target="http://www.schneider-electric.com.pe/" TargetMode="External"/><Relationship Id="rId32" Type="http://schemas.openxmlformats.org/officeDocument/2006/relationships/hyperlink" Target="http://www.visionlearning.com/library/module" TargetMode="External"/><Relationship Id="rId37" Type="http://schemas.openxmlformats.org/officeDocument/2006/relationships/hyperlink" Target="mailto:wloyola@unitru.edu.pe" TargetMode="External"/><Relationship Id="rId40" Type="http://schemas.openxmlformats.org/officeDocument/2006/relationships/hyperlink" Target="http://www.congreso.gob.pe/oci/eventos.htm" TargetMode="External"/><Relationship Id="rId45" Type="http://schemas.openxmlformats.org/officeDocument/2006/relationships/hyperlink" Target="http://www.dtv.dk/English/dtub.aspx" TargetMode="External"/><Relationship Id="rId53" Type="http://schemas.openxmlformats.org/officeDocument/2006/relationships/hyperlink" Target="http://www.library.cmu.edu/ctms/ctms/model/model.htm" TargetMode="External"/><Relationship Id="rId58" Type="http://schemas.openxmlformats.org/officeDocument/2006/relationships/printerSettings" Target="../printerSettings/printerSettings3.bin"/><Relationship Id="rId5" Type="http://schemas.openxmlformats.org/officeDocument/2006/relationships/hyperlink" Target="http://joule.qfa.uam.es/" TargetMode="External"/><Relationship Id="rId15" Type="http://schemas.openxmlformats.org/officeDocument/2006/relationships/hyperlink" Target="http://www.icmab.es/flucomp/documents/Flucomp03-III.pdf" TargetMode="External"/><Relationship Id="rId23" Type="http://schemas.openxmlformats.org/officeDocument/2006/relationships/hyperlink" Target="http://pcitr4.fb10.tu-berlin.de/pc-saft/pc-saft-home.html" TargetMode="External"/><Relationship Id="rId28" Type="http://schemas.openxmlformats.org/officeDocument/2006/relationships/hyperlink" Target="http://www.rmcp-peru.org/iiiCICP" TargetMode="External"/><Relationship Id="rId36" Type="http://schemas.openxmlformats.org/officeDocument/2006/relationships/hyperlink" Target="http://www.chanchan.unitru.edu.pe/" TargetMode="External"/><Relationship Id="rId49" Type="http://schemas.openxmlformats.org/officeDocument/2006/relationships/hyperlink" Target="http://www.capec.kt.dtu.dk/contact" TargetMode="External"/><Relationship Id="rId57" Type="http://schemas.openxmlformats.org/officeDocument/2006/relationships/hyperlink" Target="http://www.cheric.org/Kdb" TargetMode="External"/><Relationship Id="rId10" Type="http://schemas.openxmlformats.org/officeDocument/2006/relationships/hyperlink" Target="http://www.lug.unitru.eu.pe/" TargetMode="External"/><Relationship Id="rId19" Type="http://schemas.openxmlformats.org/officeDocument/2006/relationships/hyperlink" Target="http://www.sica.gov.ec/cadenas/azucar/docs/mecas.pdf" TargetMode="External"/><Relationship Id="rId31" Type="http://schemas.openxmlformats.org/officeDocument/2006/relationships/hyperlink" Target="http://es.wikipedia.org/wiki/Di%C3%B3xido_de_carbono" TargetMode="External"/><Relationship Id="rId44" Type="http://schemas.openxmlformats.org/officeDocument/2006/relationships/hyperlink" Target="http://www.dtu.dk/English.aspx" TargetMode="External"/><Relationship Id="rId52" Type="http://schemas.openxmlformats.org/officeDocument/2006/relationships/hyperlink" Target="http://www.sc.ehu.es/nmwmigaj/publicaciones1.htm" TargetMode="External"/><Relationship Id="rId4" Type="http://schemas.openxmlformats.org/officeDocument/2006/relationships/hyperlink" Target="http://www.upv.es/dtalim/herraweb.htm" TargetMode="External"/><Relationship Id="rId9" Type="http://schemas.openxmlformats.org/officeDocument/2006/relationships/hyperlink" Target="http://www.todoquimica.net/" TargetMode="External"/><Relationship Id="rId14" Type="http://schemas.openxmlformats.org/officeDocument/2006/relationships/hyperlink" Target="http://www.jir.com/" TargetMode="External"/><Relationship Id="rId22" Type="http://schemas.openxmlformats.org/officeDocument/2006/relationships/hyperlink" Target="http://www.inducontrol.com.pe/" TargetMode="External"/><Relationship Id="rId27" Type="http://schemas.openxmlformats.org/officeDocument/2006/relationships/hyperlink" Target="http://www.concytec.gob.pe/" TargetMode="External"/><Relationship Id="rId30" Type="http://schemas.openxmlformats.org/officeDocument/2006/relationships/hyperlink" Target="http://neon.cm.utexas.edu/itc/" TargetMode="External"/><Relationship Id="rId35" Type="http://schemas.openxmlformats.org/officeDocument/2006/relationships/hyperlink" Target="http://ull.chemistry.uakron.edu/chemsep/extraction/" TargetMode="External"/><Relationship Id="rId43" Type="http://schemas.openxmlformats.org/officeDocument/2006/relationships/hyperlink" Target="http://www.che.utexas.edu/eldridge-group/" TargetMode="External"/><Relationship Id="rId48" Type="http://schemas.openxmlformats.org/officeDocument/2006/relationships/hyperlink" Target="http://www.capec.kt.dtu.dk/" TargetMode="External"/><Relationship Id="rId56" Type="http://schemas.openxmlformats.org/officeDocument/2006/relationships/hyperlink" Target="http://www.kt.dtu.dk/English/Om_instituttet/Medarbejdere.aspx?lg=showcommon&amp;type=publications&amp;id=10353" TargetMode="External"/><Relationship Id="rId8" Type="http://schemas.openxmlformats.org/officeDocument/2006/relationships/hyperlink" Target="http://www.bn.com.pe/" TargetMode="External"/><Relationship Id="rId51" Type="http://schemas.openxmlformats.org/officeDocument/2006/relationships/hyperlink" Target="http://www.cidse.itcr.ac.cr/cursos-linea/NUMERICO/Excel" TargetMode="External"/><Relationship Id="rId3" Type="http://schemas.openxmlformats.org/officeDocument/2006/relationships/hyperlink" Target="http://www.unitru.edu.pe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vc-sep.kt.dtu.dk/NVS" TargetMode="External"/><Relationship Id="rId13" Type="http://schemas.openxmlformats.org/officeDocument/2006/relationships/hyperlink" Target="http://www.pncta.com.mx/pages/pncta_investigaciones_01c.asp?page=01e1" TargetMode="External"/><Relationship Id="rId18" Type="http://schemas.openxmlformats.org/officeDocument/2006/relationships/hyperlink" Target="http://www.science.duq.edu/esm/Course_Material/ESM552/Notes/Chapter1/chapter1.html" TargetMode="External"/><Relationship Id="rId3" Type="http://schemas.openxmlformats.org/officeDocument/2006/relationships/hyperlink" Target="http://www.sial.com/aldrich" TargetMode="External"/><Relationship Id="rId7" Type="http://schemas.openxmlformats.org/officeDocument/2006/relationships/hyperlink" Target="file:///D:\investigaciones\SANDLER-MACAD\2.5-1.mcd" TargetMode="External"/><Relationship Id="rId12" Type="http://schemas.openxmlformats.org/officeDocument/2006/relationships/hyperlink" Target="http://icct.chemie.uni-rostock.de/Circular/Files/programme.htm" TargetMode="External"/><Relationship Id="rId17" Type="http://schemas.openxmlformats.org/officeDocument/2006/relationships/hyperlink" Target="http://www.swinburne.edu.au/ict/research/cms/documents/disertations/yswChap1.pdf" TargetMode="External"/><Relationship Id="rId2" Type="http://schemas.openxmlformats.org/officeDocument/2006/relationships/hyperlink" Target="file:///D:\investigaciones\matlab-fortran\MATLAB-FORTRAN.htm" TargetMode="External"/><Relationship Id="rId16" Type="http://schemas.openxmlformats.org/officeDocument/2006/relationships/hyperlink" Target="http://www.swinburne.edu.au/ict/research/cms/documents/disertations/yswChap1.pdf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file:///\\Labopeuni2\c\wilber\investigaciones\APLIC-EXCEL\solv_2.xls" TargetMode="External"/><Relationship Id="rId6" Type="http://schemas.openxmlformats.org/officeDocument/2006/relationships/hyperlink" Target="file:///D:\investigaciones\APLICAC-SANDLER-VB\pr1.vbp" TargetMode="External"/><Relationship Id="rId11" Type="http://schemas.openxmlformats.org/officeDocument/2006/relationships/hyperlink" Target="http://www.lpt.rwth-aachen.de/Staff/name.php?Kuerzel=fal%20o" TargetMode="External"/><Relationship Id="rId5" Type="http://schemas.openxmlformats.org/officeDocument/2006/relationships/hyperlink" Target="http://www.cepis.ops-oms.org/bvsci/E/fulltext/1encuent/peru.pdf" TargetMode="External"/><Relationship Id="rId15" Type="http://schemas.openxmlformats.org/officeDocument/2006/relationships/hyperlink" Target="http://www.swinburne.edu.au/ict/research/cms/documents/disertations/glmChap1.pdf" TargetMode="External"/><Relationship Id="rId10" Type="http://schemas.openxmlformats.org/officeDocument/2006/relationships/hyperlink" Target="http://www.ivc-sep.kt.dtu.dk/NVS/PC-SAFT%20course%20notes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optimal.colorado.edu/~ramirez/chen4580.html" TargetMode="External"/><Relationship Id="rId9" Type="http://schemas.openxmlformats.org/officeDocument/2006/relationships/hyperlink" Target="http://www.todoquimica.net/modules.php?name=Downloads&amp;d_op=search&amp;query=" TargetMode="External"/><Relationship Id="rId14" Type="http://schemas.openxmlformats.org/officeDocument/2006/relationships/hyperlink" Target="http://www.mae.ncsu.edu/courses/mae301/boles/Chapter_2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H2:I18"/>
  <sheetViews>
    <sheetView showGridLines="0" topLeftCell="B1" workbookViewId="0">
      <selection activeCell="H6" sqref="H6"/>
    </sheetView>
  </sheetViews>
  <sheetFormatPr baseColWidth="10" defaultRowHeight="12.75"/>
  <cols>
    <col min="1" max="16384" width="11.42578125" style="110"/>
  </cols>
  <sheetData>
    <row r="2" spans="8:9" ht="18.75">
      <c r="H2" s="111" t="s">
        <v>0</v>
      </c>
      <c r="I2" s="112"/>
    </row>
    <row r="3" spans="8:9">
      <c r="H3" s="113" t="s">
        <v>86</v>
      </c>
      <c r="I3" s="114"/>
    </row>
    <row r="4" spans="8:9">
      <c r="H4" s="115" t="s">
        <v>127</v>
      </c>
    </row>
    <row r="18" spans="9:9">
      <c r="I18" s="115" t="s">
        <v>122</v>
      </c>
    </row>
  </sheetData>
  <phoneticPr fontId="0" type="noConversion"/>
  <hyperlinks>
    <hyperlink ref="H2" r:id="rId1"/>
    <hyperlink ref="H3" r:id="rId2"/>
    <hyperlink ref="I18" r:id="rId3"/>
    <hyperlink ref="H4" r:id="rId4"/>
  </hyperlinks>
  <pageMargins left="0.75" right="0.75" top="1" bottom="1" header="0" footer="0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L41"/>
  <sheetViews>
    <sheetView showGridLines="0" showRowColHeaders="0" zoomScale="95" workbookViewId="0">
      <selection activeCell="D14" sqref="D14"/>
    </sheetView>
  </sheetViews>
  <sheetFormatPr baseColWidth="10" defaultRowHeight="12.75"/>
  <cols>
    <col min="1" max="1" width="1" customWidth="1"/>
    <col min="2" max="2" width="21" customWidth="1"/>
    <col min="3" max="3" width="13.85546875" customWidth="1"/>
    <col min="4" max="4" width="11.140625" customWidth="1"/>
    <col min="5" max="5" width="0.85546875" customWidth="1"/>
    <col min="6" max="6" width="9" customWidth="1"/>
    <col min="7" max="7" width="9.140625" customWidth="1"/>
    <col min="8" max="8" width="10.7109375" customWidth="1"/>
    <col min="9" max="9" width="1.140625" customWidth="1"/>
    <col min="10" max="10" width="15.7109375" customWidth="1"/>
    <col min="11" max="11" width="8.85546875" customWidth="1"/>
    <col min="12" max="12" width="10.85546875" customWidth="1"/>
  </cols>
  <sheetData>
    <row r="1" spans="2:12" ht="4.9000000000000004" customHeight="1">
      <c r="D1" s="21"/>
      <c r="E1" s="21"/>
    </row>
    <row r="2" spans="2:12">
      <c r="B2" s="22" t="s">
        <v>8</v>
      </c>
      <c r="C2" s="23"/>
      <c r="D2" s="24"/>
      <c r="E2" s="21"/>
      <c r="F2" s="22" t="s">
        <v>9</v>
      </c>
      <c r="G2" s="25"/>
      <c r="H2" s="25"/>
      <c r="I2" s="25"/>
      <c r="J2" s="25"/>
      <c r="K2" s="25"/>
      <c r="L2" s="26"/>
    </row>
    <row r="3" spans="2:12">
      <c r="B3" s="27" t="s">
        <v>10</v>
      </c>
      <c r="C3" s="28"/>
      <c r="D3" s="29"/>
      <c r="F3" s="30"/>
      <c r="G3" s="31"/>
      <c r="H3" s="31"/>
      <c r="I3" s="31"/>
      <c r="J3" s="31"/>
      <c r="K3" s="31"/>
      <c r="L3" s="32"/>
    </row>
    <row r="4" spans="2:12" ht="15.75">
      <c r="B4" s="33" t="s">
        <v>61</v>
      </c>
      <c r="C4" s="34">
        <v>1.2999999999999999E-3</v>
      </c>
      <c r="D4" s="35" t="s">
        <v>11</v>
      </c>
      <c r="F4" s="30"/>
      <c r="G4" s="31"/>
      <c r="H4" s="31"/>
      <c r="I4" s="31"/>
      <c r="J4" s="31"/>
      <c r="K4" s="31"/>
      <c r="L4" s="32"/>
    </row>
    <row r="5" spans="2:12">
      <c r="B5" s="33" t="s">
        <v>12</v>
      </c>
      <c r="C5" s="34">
        <v>1.9999999999999999E-7</v>
      </c>
      <c r="D5" s="35" t="s">
        <v>13</v>
      </c>
      <c r="F5" s="30"/>
      <c r="G5" s="31"/>
      <c r="H5" s="31"/>
      <c r="I5" s="31"/>
      <c r="J5" s="31"/>
      <c r="K5" s="31"/>
      <c r="L5" s="32"/>
    </row>
    <row r="6" spans="2:12" ht="15.75">
      <c r="B6" s="33" t="s">
        <v>62</v>
      </c>
      <c r="C6" s="36">
        <v>6.8</v>
      </c>
      <c r="D6" s="35" t="s">
        <v>11</v>
      </c>
      <c r="F6" s="30"/>
      <c r="G6" s="31"/>
      <c r="H6" s="31"/>
      <c r="I6" s="31"/>
      <c r="J6" s="31"/>
      <c r="K6" s="31"/>
      <c r="L6" s="32"/>
    </row>
    <row r="7" spans="2:12">
      <c r="B7" s="33" t="s">
        <v>14</v>
      </c>
      <c r="C7" s="36">
        <v>578</v>
      </c>
      <c r="D7" s="35" t="s">
        <v>15</v>
      </c>
      <c r="F7" s="30"/>
      <c r="G7" s="31"/>
      <c r="H7" s="31"/>
      <c r="I7" s="31"/>
      <c r="J7" s="31"/>
      <c r="K7" s="31"/>
      <c r="L7" s="32"/>
    </row>
    <row r="8" spans="2:12">
      <c r="B8" s="33" t="s">
        <v>16</v>
      </c>
      <c r="C8" s="36">
        <v>0.48</v>
      </c>
      <c r="D8" s="35" t="s">
        <v>17</v>
      </c>
      <c r="F8" s="30"/>
      <c r="G8" s="31"/>
      <c r="H8" s="31"/>
      <c r="I8" s="31"/>
      <c r="J8" s="31"/>
      <c r="K8" s="31"/>
      <c r="L8" s="32"/>
    </row>
    <row r="9" spans="2:12">
      <c r="B9" s="33" t="s">
        <v>18</v>
      </c>
      <c r="C9" s="36">
        <v>0</v>
      </c>
      <c r="D9" s="35" t="s">
        <v>17</v>
      </c>
      <c r="F9" s="30"/>
      <c r="G9" s="31"/>
      <c r="H9" s="31"/>
      <c r="I9" s="31"/>
      <c r="J9" s="31"/>
      <c r="K9" s="31"/>
      <c r="L9" s="32"/>
    </row>
    <row r="10" spans="2:12">
      <c r="B10" s="33" t="s">
        <v>19</v>
      </c>
      <c r="C10" s="37">
        <f>IF(C6&lt;-0.5,0.784*EXP(-((-2.28)^2)/2.44),IF(C6&gt;4.5,0.784*EXP(-((2.72)^2)/2.44),0.784*EXP(-((C6-1.78)^2)/2.44)))</f>
        <v>3.7798819531383726E-2</v>
      </c>
      <c r="D10" s="35" t="s">
        <v>11</v>
      </c>
      <c r="F10" s="30"/>
      <c r="G10" s="31"/>
      <c r="H10" s="31"/>
      <c r="I10" s="31"/>
      <c r="J10" s="31"/>
      <c r="K10" s="31"/>
      <c r="L10" s="32"/>
    </row>
    <row r="11" spans="2:12">
      <c r="B11" s="38" t="s">
        <v>20</v>
      </c>
      <c r="C11" s="37">
        <f>C18+C20*POWER(POWER(10,C6),C29)</f>
        <v>28840.965031266074</v>
      </c>
      <c r="D11" s="35" t="s">
        <v>21</v>
      </c>
      <c r="F11" s="30"/>
      <c r="G11" s="31"/>
      <c r="H11" s="31"/>
      <c r="I11" s="31"/>
      <c r="J11" s="31"/>
      <c r="K11" s="31"/>
      <c r="L11" s="32"/>
    </row>
    <row r="12" spans="2:12">
      <c r="B12" s="33" t="s">
        <v>22</v>
      </c>
      <c r="C12" s="37">
        <f>C22+C11/C4</f>
        <v>22185358.016358521</v>
      </c>
      <c r="D12" s="35" t="s">
        <v>21</v>
      </c>
      <c r="F12" s="30"/>
      <c r="G12" s="31"/>
      <c r="H12" s="31"/>
      <c r="I12" s="31"/>
      <c r="J12" s="31"/>
      <c r="K12" s="31"/>
      <c r="L12" s="32"/>
    </row>
    <row r="13" spans="2:12">
      <c r="B13" s="33"/>
      <c r="C13" s="39">
        <f>1.26*POWER(POWER(10,C6),0.81)</f>
        <v>405854.66770171316</v>
      </c>
      <c r="D13" s="35" t="s">
        <v>23</v>
      </c>
      <c r="F13" s="30"/>
      <c r="G13" s="31"/>
      <c r="H13" s="31"/>
      <c r="I13" s="31"/>
      <c r="J13" s="31"/>
      <c r="K13" s="31"/>
      <c r="L13" s="32"/>
    </row>
    <row r="14" spans="2:12" ht="15.75">
      <c r="B14" s="33" t="s">
        <v>63</v>
      </c>
      <c r="C14" s="37">
        <f>C13*C30</f>
        <v>16234.186708068526</v>
      </c>
      <c r="D14" s="35" t="s">
        <v>23</v>
      </c>
      <c r="F14" s="30"/>
      <c r="G14" s="31"/>
      <c r="H14" s="31"/>
      <c r="I14" s="31"/>
      <c r="J14" s="31"/>
      <c r="K14" s="31"/>
      <c r="L14" s="32"/>
    </row>
    <row r="15" spans="2:12">
      <c r="B15" s="40" t="s">
        <v>24</v>
      </c>
      <c r="C15" s="41">
        <f>IF(C7&gt;285,1/(1+(C5/(EXP(6.79*(1-C7/285))))/(0.01*0.01)),1/(1+C5/(0.01*0.01)))</f>
        <v>0.31734753564411694</v>
      </c>
      <c r="D15" s="42" t="s">
        <v>11</v>
      </c>
      <c r="F15" s="43"/>
      <c r="G15" s="44"/>
      <c r="H15" s="44"/>
      <c r="I15" s="44"/>
      <c r="J15" s="44"/>
      <c r="K15" s="44"/>
      <c r="L15" s="45"/>
    </row>
    <row r="16" spans="2:12" ht="5.45" customHeight="1"/>
    <row r="17" spans="2:12">
      <c r="B17" s="22" t="s">
        <v>25</v>
      </c>
      <c r="C17" s="23"/>
      <c r="D17" s="24"/>
      <c r="F17" s="22" t="s">
        <v>26</v>
      </c>
      <c r="G17" s="25"/>
      <c r="H17" s="25"/>
      <c r="I17" s="25"/>
      <c r="J17" s="25"/>
      <c r="K17" s="25"/>
      <c r="L17" s="26"/>
    </row>
    <row r="18" spans="2:12" ht="14.45" customHeight="1">
      <c r="B18" s="33" t="s">
        <v>27</v>
      </c>
      <c r="C18" s="46">
        <v>0.65</v>
      </c>
      <c r="D18" s="35" t="s">
        <v>21</v>
      </c>
      <c r="F18" s="30"/>
      <c r="G18" s="31"/>
      <c r="H18" s="31"/>
      <c r="I18" s="31"/>
      <c r="J18" s="47"/>
      <c r="K18" s="31"/>
      <c r="L18" s="32"/>
    </row>
    <row r="19" spans="2:12">
      <c r="B19" s="33" t="s">
        <v>27</v>
      </c>
      <c r="C19" s="48">
        <f>C18*1000/C31</f>
        <v>0.9285714285714286</v>
      </c>
      <c r="D19" s="35" t="s">
        <v>28</v>
      </c>
      <c r="F19" s="30"/>
      <c r="G19" s="31"/>
      <c r="H19" s="31"/>
      <c r="I19" s="31"/>
      <c r="J19" s="47"/>
      <c r="K19" s="31"/>
      <c r="L19" s="32"/>
    </row>
    <row r="20" spans="2:12">
      <c r="B20" s="33" t="s">
        <v>29</v>
      </c>
      <c r="C20" s="46">
        <v>0.01</v>
      </c>
      <c r="D20" s="35" t="s">
        <v>21</v>
      </c>
      <c r="F20" s="30"/>
      <c r="G20" s="31"/>
      <c r="H20" s="31"/>
      <c r="I20" s="31"/>
      <c r="J20" s="47"/>
      <c r="K20" s="31"/>
      <c r="L20" s="32"/>
    </row>
    <row r="21" spans="2:12">
      <c r="B21" s="33" t="s">
        <v>29</v>
      </c>
      <c r="C21" s="49">
        <f>C20*822/C31</f>
        <v>1.1742857142857143E-2</v>
      </c>
      <c r="D21" s="35" t="s">
        <v>28</v>
      </c>
      <c r="F21" s="30"/>
      <c r="G21" s="31"/>
      <c r="H21" s="31"/>
      <c r="I21" s="31"/>
      <c r="J21" s="31"/>
      <c r="K21" s="31"/>
      <c r="L21" s="32"/>
    </row>
    <row r="22" spans="2:12">
      <c r="B22" s="33" t="s">
        <v>30</v>
      </c>
      <c r="C22" s="46">
        <v>0.3</v>
      </c>
      <c r="D22" s="35" t="s">
        <v>21</v>
      </c>
      <c r="F22" s="30"/>
      <c r="G22" s="31"/>
      <c r="H22" s="31"/>
      <c r="I22" s="31"/>
      <c r="J22" s="31"/>
      <c r="K22" s="31"/>
      <c r="L22" s="32"/>
    </row>
    <row r="23" spans="2:12">
      <c r="B23" s="33" t="s">
        <v>31</v>
      </c>
      <c r="C23" s="34">
        <v>1E-3</v>
      </c>
      <c r="D23" s="35" t="s">
        <v>32</v>
      </c>
      <c r="F23" s="30"/>
      <c r="G23" s="31"/>
      <c r="H23" s="31"/>
      <c r="I23" s="31"/>
      <c r="J23" s="31"/>
      <c r="K23" s="31"/>
      <c r="L23" s="32"/>
    </row>
    <row r="24" spans="2:12">
      <c r="B24" s="33" t="s">
        <v>33</v>
      </c>
      <c r="C24" s="36">
        <v>3.5000000000000003E-2</v>
      </c>
      <c r="D24" s="35" t="s">
        <v>17</v>
      </c>
      <c r="F24" s="43"/>
      <c r="G24" s="44"/>
      <c r="H24" s="44"/>
      <c r="I24" s="44"/>
      <c r="J24" s="44"/>
      <c r="K24" s="44"/>
      <c r="L24" s="45"/>
    </row>
    <row r="25" spans="2:12">
      <c r="B25" s="33" t="s">
        <v>34</v>
      </c>
      <c r="C25" s="36">
        <v>5</v>
      </c>
      <c r="D25" s="35" t="s">
        <v>35</v>
      </c>
    </row>
    <row r="26" spans="2:12">
      <c r="B26" s="33" t="s">
        <v>36</v>
      </c>
      <c r="C26" s="36">
        <v>2E-3</v>
      </c>
      <c r="D26" s="35" t="s">
        <v>37</v>
      </c>
      <c r="F26" s="22" t="s">
        <v>38</v>
      </c>
      <c r="G26" s="50"/>
      <c r="H26" s="51"/>
      <c r="J26" s="22" t="s">
        <v>39</v>
      </c>
      <c r="K26" s="23"/>
      <c r="L26" s="24"/>
    </row>
    <row r="27" spans="2:12">
      <c r="B27" s="33" t="s">
        <v>40</v>
      </c>
      <c r="C27" s="36">
        <v>86.4</v>
      </c>
      <c r="D27" s="35" t="s">
        <v>41</v>
      </c>
      <c r="F27" s="38" t="s">
        <v>42</v>
      </c>
      <c r="G27" s="52">
        <v>1.4000000000000001E-12</v>
      </c>
      <c r="H27" s="35" t="s">
        <v>43</v>
      </c>
      <c r="J27" s="38" t="s">
        <v>44</v>
      </c>
      <c r="K27" s="53">
        <f>(C11*G32/C31)*1000000</f>
        <v>1.6496604715745335E-6</v>
      </c>
      <c r="L27" s="35" t="s">
        <v>45</v>
      </c>
    </row>
    <row r="28" spans="2:12">
      <c r="B28" s="33" t="s">
        <v>46</v>
      </c>
      <c r="C28" s="54">
        <f>C8+C9+C24</f>
        <v>0.51500000000000001</v>
      </c>
      <c r="D28" s="35" t="s">
        <v>47</v>
      </c>
      <c r="F28" s="38" t="s">
        <v>42</v>
      </c>
      <c r="G28" s="55">
        <f>G27*0.000001</f>
        <v>1.4000000000000001E-18</v>
      </c>
      <c r="H28" s="35" t="s">
        <v>48</v>
      </c>
      <c r="J28" s="38" t="s">
        <v>44</v>
      </c>
      <c r="K28" s="55">
        <f>K27*C31*0.000001</f>
        <v>1.1547623301021734E-9</v>
      </c>
      <c r="L28" s="35" t="s">
        <v>48</v>
      </c>
    </row>
    <row r="29" spans="2:12">
      <c r="B29" s="33" t="s">
        <v>49</v>
      </c>
      <c r="C29" s="46">
        <v>0.95</v>
      </c>
      <c r="D29" s="35" t="s">
        <v>11</v>
      </c>
      <c r="F29" s="38" t="s">
        <v>50</v>
      </c>
      <c r="G29" s="52">
        <v>5.7522123893805297E-7</v>
      </c>
      <c r="H29" s="35" t="s">
        <v>45</v>
      </c>
      <c r="J29" s="38" t="s">
        <v>51</v>
      </c>
      <c r="K29" s="53">
        <f>(G32*C10*C23/C26+(1-C15)*G28*C27*C25/C26)/((C25*C27/(C12*C26)+C28)*C31)*1000000</f>
        <v>5.6406802192994654E-10</v>
      </c>
      <c r="L29" s="35" t="s">
        <v>45</v>
      </c>
    </row>
    <row r="30" spans="2:12">
      <c r="B30" s="33" t="s">
        <v>52</v>
      </c>
      <c r="C30" s="36">
        <v>0.04</v>
      </c>
      <c r="D30" s="35" t="s">
        <v>28</v>
      </c>
      <c r="F30" s="38" t="s">
        <v>50</v>
      </c>
      <c r="G30" s="56">
        <f>G29*1.13</f>
        <v>6.4999999999999981E-7</v>
      </c>
      <c r="H30" s="35" t="s">
        <v>53</v>
      </c>
      <c r="J30" s="38" t="s">
        <v>51</v>
      </c>
      <c r="K30" s="55">
        <f>K29*C31*0.000001</f>
        <v>3.9484761535096256E-13</v>
      </c>
      <c r="L30" s="35" t="s">
        <v>48</v>
      </c>
    </row>
    <row r="31" spans="2:12">
      <c r="B31" s="33" t="s">
        <v>54</v>
      </c>
      <c r="C31" s="36">
        <v>700</v>
      </c>
      <c r="D31" s="35" t="s">
        <v>55</v>
      </c>
      <c r="F31" s="38" t="s">
        <v>50</v>
      </c>
      <c r="G31" s="56">
        <f>G30*C32*0.000001</f>
        <v>8.4499999999999967E-10</v>
      </c>
      <c r="H31" s="35" t="s">
        <v>48</v>
      </c>
      <c r="J31" s="38" t="s">
        <v>56</v>
      </c>
      <c r="K31" s="57">
        <f>G32*C10*C23/C26/(G32*C10*C23/C26+(1-C15)*G28*C27*C25/C26)</f>
        <v>3.6522504934502326E-3</v>
      </c>
      <c r="L31" s="35" t="s">
        <v>11</v>
      </c>
    </row>
    <row r="32" spans="2:12">
      <c r="B32" s="40" t="s">
        <v>57</v>
      </c>
      <c r="C32" s="58">
        <v>1300</v>
      </c>
      <c r="D32" s="42" t="s">
        <v>58</v>
      </c>
      <c r="F32" s="59" t="s">
        <v>59</v>
      </c>
      <c r="G32" s="60">
        <f>G30/C14*0.001</f>
        <v>4.0038962942131521E-14</v>
      </c>
      <c r="H32" s="42" t="s">
        <v>48</v>
      </c>
      <c r="J32" s="59" t="s">
        <v>60</v>
      </c>
      <c r="K32" s="61">
        <f>(1-C15)*G28*C27*C25/C26/(G32*C10*C23/C26+(1-C15)*G28*C27*C25/C26)</f>
        <v>0.9963477495065497</v>
      </c>
      <c r="L32" s="42" t="s">
        <v>11</v>
      </c>
    </row>
    <row r="41" spans="1:3">
      <c r="A41" s="21"/>
      <c r="B41" s="21"/>
      <c r="C41" s="21"/>
    </row>
  </sheetData>
  <sheetProtection password="8C93" sheet="1" objects="1"/>
  <scenarios current="0" show="0">
    <scenario name="2,3,7,8-TCDD and default values" locked="1" count="21" user="Stefan Schwartz" comment="Erstellt von Stefan Schwartz am 27.06.97_x000a_Modifiziert von Stefan Schwartz am 29.06.1997_x000a_Modifiziert von Stefan Schwartz am 30.06.97_x000a_Modifiziert von Stefan Schwartz am 22.10.97">
      <inputCells r="C3" val="2,3,7,8-TCDD"/>
      <inputCells r="C4" val="0,0013" numFmtId="11"/>
      <inputCells r="C5" val="0,0000002" numFmtId="11"/>
      <inputCells r="C6" val="6,8"/>
      <inputCells r="C7" val="578"/>
      <inputCells r="C8" val="0,48"/>
      <inputCells r="C9" val="0"/>
      <inputCells r="C18" val="0,65" numFmtId="164"/>
      <inputCells r="C20" val="0,01" numFmtId="164"/>
      <inputCells r="C22" val="0,3" numFmtId="164"/>
      <inputCells r="C23" val="0,001" numFmtId="11"/>
      <inputCells r="C24" val="0,035"/>
      <inputCells r="C25" val="5"/>
      <inputCells r="C26" val="0,002"/>
      <inputCells r="C27" val="86,4"/>
      <inputCells r="C29" val="0,95" numFmtId="164"/>
      <inputCells r="C30" val="0,04"/>
      <inputCells r="C31" val="700"/>
      <inputCells r="C32" val="1300" numFmtId="2"/>
      <inputCells r="G27" val="0,0000000000014" numFmtId="11"/>
      <inputCells r="G29" val="5,75221238938053E-07" numFmtId="11"/>
    </scenario>
    <scenario name="DEHP and default values" locked="1" count="21" user="Stefan Schwartz" comment="Erstellt von Stefan Schwartz am 27.06.97_x000a_Modifiziert von Stefan Schwartz am 29.06.1997_x000a_Modifiziert von Stefan Schwartz am 22.10.97">
      <inputCells r="G27" val="0,0000011" numFmtId="11"/>
      <inputCells r="G29" val="0,212389380530973" numFmtId="11"/>
      <inputCells r="C18" val="0,65" numFmtId="164"/>
      <inputCells r="C20" val="0,01" numFmtId="164"/>
      <inputCells r="C22" val="0,3" numFmtId="164"/>
      <inputCells r="C23" val="0,001" numFmtId="11"/>
      <inputCells r="C24" val="0,035"/>
      <inputCells r="C25" val="5"/>
      <inputCells r="C26" val="0,002"/>
      <inputCells r="C27" val="86,4"/>
      <inputCells r="C29" val="0,95" numFmtId="164"/>
      <inputCells r="C30" val="0,04"/>
      <inputCells r="C31" val="700"/>
      <inputCells r="C32" val="1300" numFmtId="2"/>
      <inputCells r="C3" val="DEHP"/>
      <inputCells r="C4" val="0,0003" numFmtId="11"/>
      <inputCells r="C5" val="0,0013" numFmtId="11"/>
      <inputCells r="C6" val="7,48"/>
      <inputCells r="C7" val="233,15"/>
      <inputCells r="C8" val="0"/>
      <inputCells r="C9" val="0"/>
    </scenario>
    <scenario name="EDC and default values" locked="1" count="21" user="Stefan Schwartz" comment="Erstellt von Stefan Schwartz am 27.06.97_x000a__x000a_Modifiziert von Stefan Schwartz am 29.06.1997_x000a_Modifiziert von Stefan Schwartz am 30.06.97">
      <inputCells r="C3" val="1,2-Dichlorethan"/>
      <inputCells r="G27" val="0,00025" numFmtId="11"/>
      <inputCells r="G29" val="1E-99" numFmtId="11"/>
      <inputCells r="C20" val="0,01" numFmtId="164"/>
      <inputCells r="C22" val="0,3" numFmtId="164"/>
      <inputCells r="C27" val="86,4"/>
      <inputCells r="C29" val="0,95" numFmtId="164"/>
      <inputCells r="C23" val="0,001" numFmtId="11"/>
      <inputCells r="C24" val="0,035"/>
      <inputCells r="C8" val="0"/>
      <inputCells r="C9" val="0"/>
      <inputCells r="C25" val="5"/>
      <inputCells r="C26" val="0,002"/>
      <inputCells r="C30" val="0,04"/>
      <inputCells r="C31" val="700"/>
      <inputCells r="C32" val="1300" numFmtId="2"/>
      <inputCells r="C4" val="0,053" numFmtId="11"/>
      <inputCells r="C5" val="8400" numFmtId="11"/>
      <inputCells r="C6" val="1,46"/>
      <inputCells r="C7" val="237,3"/>
      <inputCells r="C18" val="0,65" numFmtId="164"/>
    </scenario>
    <scenario name="LAS and default values" locked="1" count="21" user="Stefan Schwartz" comment="Erstellt von Stefan Schwartz am 27.06.97_x000a_Modifiziert von Stefan Schwartz am 29.06.1997_x000a_Modifiziert von Stefan Schwartz am 30.06.97">
      <inputCells r="C3" val="LAS"/>
      <inputCells r="G27" val="1E-99" numFmtId="11"/>
      <inputCells r="G29" val="1,4" numFmtId="11"/>
      <inputCells r="C20" val="0,01" numFmtId="164"/>
      <inputCells r="C22" val="0,3" numFmtId="164"/>
      <inputCells r="C27" val="86,4"/>
      <inputCells r="C29" val="0,95" numFmtId="164"/>
      <inputCells r="C23" val="0,001" numFmtId="11"/>
      <inputCells r="C24" val="0,035"/>
      <inputCells r="C8" val="0"/>
      <inputCells r="C9" val="0"/>
      <inputCells r="C25" val="5"/>
      <inputCells r="C26" val="0,002"/>
      <inputCells r="C30" val="0,04"/>
      <inputCells r="C31" val="700"/>
      <inputCells r="C32" val="1300" numFmtId="2"/>
      <inputCells r="C4" val="1E-99" numFmtId="11"/>
      <inputCells r="C5" val="0" numFmtId="11"/>
      <inputCells r="C6" val="1,96"/>
      <inputCells r="C7" val="263"/>
      <inputCells r="C18" val="0,65" numFmtId="164"/>
    </scenario>
    <scenario name="Benzene and default values" locked="1" count="21" user="Stefan Schwartz" comment="Erstellt von Stefan Schwartz am 09.07.97_x000a_Modifiziert von Stefan Schwartz am 09.07.97">
      <inputCells r="C3" val="Benzene"/>
      <inputCells r="G27" val="0,042" numFmtId="11"/>
      <inputCells r="G29" val="1E-99" numFmtId="11"/>
      <inputCells r="C4" val="0,22" numFmtId="11"/>
      <inputCells r="C5" val="10100" numFmtId="11"/>
      <inputCells r="C6" val="2,12"/>
      <inputCells r="C7" val="279"/>
      <inputCells r="C18" val="0,65" numFmtId="164"/>
      <inputCells r="C20" val="0,01" numFmtId="164"/>
      <inputCells r="C22" val="0,3" numFmtId="164"/>
      <inputCells r="C23" val="0,001" numFmtId="11"/>
      <inputCells r="C24" val="0,035"/>
      <inputCells r="C8" val="0"/>
      <inputCells r="C9" val="0"/>
      <inputCells r="C25" val="5"/>
      <inputCells r="C26" val="0,002"/>
      <inputCells r="C30" val="0,04"/>
      <inputCells r="C31" val="700"/>
      <inputCells r="C32" val="1300" numFmtId="2"/>
      <inputCells r="C27" val="86,4"/>
      <inputCells r="C29" val="0,95" numFmtId="164"/>
    </scenario>
    <scenario name="OCDD an default values" locked="1" count="21" user="Stefan Schwartz" comment="Erstellt von Stefan Schwartz am 09.07.97_x000a_Modifiziert von Stefan Schwartz am 22.10.97">
      <inputCells r="G27" val="0,00000000067" numFmtId="11"/>
      <inputCells r="G29" val="0,000076" numFmtId="11"/>
      <inputCells r="C18" val="0,65" numFmtId="164"/>
      <inputCells r="C20" val="0,01" numFmtId="164"/>
      <inputCells r="C3" val="OCDD"/>
      <inputCells r="C4" val="0,00028" numFmtId="11"/>
      <inputCells r="C5" val="0,00000000011" numFmtId="11"/>
      <inputCells r="C6" val="8,2"/>
      <inputCells r="C7" val="605"/>
      <inputCells r="C8" val="0"/>
      <inputCells r="C9" val="0"/>
      <inputCells r="C22" val="0,3" numFmtId="164"/>
      <inputCells r="C23" val="0,001" numFmtId="11"/>
      <inputCells r="C24" val="0,035"/>
      <inputCells r="C25" val="5"/>
      <inputCells r="C26" val="0,002"/>
      <inputCells r="C27" val="86,4"/>
      <inputCells r="C29" val="0,95" numFmtId="164"/>
      <inputCells r="C30" val="0,04"/>
      <inputCells r="C31" val="700"/>
      <inputCells r="C32" val="1300" numFmtId="2"/>
    </scenario>
    <scenario name="1,2,3,4,7,8-HxCDD an default values" locked="1" count="21" user="Stefan Schwartz" comment="Erstellt von Stefan Schwartz am 09.07.97_x000a_Modifiziert von Stefan Schwartz am 22.10.97">
      <inputCells r="G27" val="0,0000000000044" numFmtId="11"/>
      <inputCells r="G29" val="0,0000011" numFmtId="11"/>
      <inputCells r="C18" val="0,65" numFmtId="164"/>
      <inputCells r="C20" val="0,01" numFmtId="164"/>
      <inputCells r="C3" val="1,2,3,4,7,8-HxCDD"/>
      <inputCells r="C4" val="0,0018" numFmtId="11"/>
      <inputCells r="C5" val="0,0000000051" numFmtId="11"/>
      <inputCells r="C6" val="7,8"/>
      <inputCells r="C7" val="546"/>
      <inputCells r="C8" val="0"/>
      <inputCells r="C9" val="0"/>
      <inputCells r="C22" val="0,3" numFmtId="164"/>
      <inputCells r="C23" val="0,001" numFmtId="11"/>
      <inputCells r="C24" val="0,035"/>
      <inputCells r="C25" val="5"/>
      <inputCells r="C26" val="0,002"/>
      <inputCells r="C27" val="86,4"/>
      <inputCells r="C29" val="0,95" numFmtId="164"/>
      <inputCells r="C30" val="0,04"/>
      <inputCells r="C31" val="700"/>
      <inputCells r="C32" val="1300" numFmtId="2"/>
    </scenario>
    <scenario name="PCB 28 and default values" locked="1" count="21" user="Stefan Schwartz" comment="Erstellt von Stefan Schwartz am 09.07.97_x000a_Modifiziert von Stefan Schwartz am 09.07.97">
      <inputCells r="C3" val="PCB 28"/>
      <inputCells r="G27" val="0,000000023" numFmtId="11"/>
      <inputCells r="G29" val="0,00019" numFmtId="11"/>
      <inputCells r="C4" val="0,012" numFmtId="11"/>
      <inputCells r="C5" val="0,01" numFmtId="11"/>
      <inputCells r="C6" val="5,67"/>
      <inputCells r="C7" val="330"/>
      <inputCells r="C18" val="0,65" numFmtId="164"/>
      <inputCells r="C20" val="0,01" numFmtId="164"/>
      <inputCells r="C22" val="0,3" numFmtId="164"/>
      <inputCells r="C23" val="0,001" numFmtId="11"/>
      <inputCells r="C24" val="0,035"/>
      <inputCells r="C8" val="0"/>
      <inputCells r="C9" val="0"/>
      <inputCells r="C25" val="5"/>
      <inputCells r="C26" val="0,002"/>
      <inputCells r="C30" val="0,04"/>
      <inputCells r="C31" val="700"/>
      <inputCells r="C32" val="1300" numFmtId="2"/>
      <inputCells r="C27" val="86,4"/>
      <inputCells r="C29" val="0,95" numFmtId="164"/>
    </scenario>
    <scenario name="PCB 52 and default values" locked="1" count="21" user="Stefan Schwartz" comment="Erstellt von Stefan Schwartz am 09.07.97_x000a_Modifiziert von Stefan Schwartz am 09.07.97">
      <inputCells r="C3" val="PCB 52"/>
      <inputCells r="G27" val="0,000000061" numFmtId="11"/>
      <inputCells r="G29" val="0,012" numFmtId="11"/>
      <inputCells r="C4" val="0,013" numFmtId="11"/>
      <inputCells r="C5" val="0,0036" numFmtId="11"/>
      <inputCells r="C6" val="5,84"/>
      <inputCells r="C7" val="360"/>
      <inputCells r="C18" val="0,65" numFmtId="164"/>
      <inputCells r="C20" val="0,01" numFmtId="164"/>
      <inputCells r="C22" val="0,3" numFmtId="164"/>
      <inputCells r="C23" val="0,001" numFmtId="11"/>
      <inputCells r="C24" val="0,035"/>
      <inputCells r="C8" val="0"/>
      <inputCells r="C9" val="0"/>
      <inputCells r="C25" val="5"/>
      <inputCells r="C26" val="0,002"/>
      <inputCells r="C30" val="0,04"/>
      <inputCells r="C31" val="700"/>
      <inputCells r="C32" val="1300" numFmtId="2"/>
      <inputCells r="C27" val="86,4"/>
      <inputCells r="C29" val="0,95" numFmtId="164"/>
    </scenario>
    <scenario name="PCB 101 and default values" locked="1" count="21" user="Stefan Schwartz" comment="Erstellt von Stefan Schwartz am 09.07.97">
      <inputCells r="C3" val="PCB 101"/>
      <inputCells r="G27" val="0,000000066" numFmtId="11"/>
      <inputCells r="G29" val="0,042" numFmtId="11"/>
      <inputCells r="C4" val="0,01" numFmtId="11"/>
      <inputCells r="C5" val="0,00072" numFmtId="11"/>
      <inputCells r="C6" val="6,38"/>
      <inputCells r="C7" val="350"/>
      <inputCells r="C18" val="0,65" numFmtId="164"/>
      <inputCells r="C20" val="0,01" numFmtId="164"/>
      <inputCells r="C22" val="0,3" numFmtId="164"/>
      <inputCells r="C23" val="0,001" numFmtId="11"/>
      <inputCells r="C24" val="0,035"/>
      <inputCells r="C8" val="0"/>
      <inputCells r="C9" val="0"/>
      <inputCells r="C25" val="5"/>
      <inputCells r="C26" val="0,002"/>
      <inputCells r="C30" val="0,04"/>
      <inputCells r="C31" val="700"/>
      <inputCells r="C32" val="1300" numFmtId="2"/>
      <inputCells r="C27" val="86,4"/>
      <inputCells r="C29" val="0,95" numFmtId="164"/>
    </scenario>
    <scenario name="PCB 153 and default values" locked="1" count="21" user="Stefan Schwartz" comment="Erstellt von Stefan Schwartz am 09.07.97">
      <inputCells r="C3" val="PCB 153"/>
      <inputCells r="G27" val="0,000000043" numFmtId="11"/>
      <inputCells r="G29" val="0,0014" numFmtId="11"/>
      <inputCells r="C4" val="0,0069" numFmtId="11"/>
      <inputCells r="C5" val="0,000041" numFmtId="11"/>
      <inputCells r="C6" val="6,92"/>
      <inputCells r="C7" val="376"/>
      <inputCells r="C18" val="0,65" numFmtId="164"/>
      <inputCells r="C20" val="0,01" numFmtId="164"/>
      <inputCells r="C22" val="0,3" numFmtId="164"/>
      <inputCells r="C23" val="0,001" numFmtId="11"/>
      <inputCells r="C24" val="0,035"/>
      <inputCells r="C8" val="0"/>
      <inputCells r="C9" val="0"/>
      <inputCells r="C25" val="5"/>
      <inputCells r="C26" val="0,002"/>
      <inputCells r="C30" val="0,04"/>
      <inputCells r="C31" val="700"/>
      <inputCells r="C32" val="1300" numFmtId="2"/>
      <inputCells r="C27" val="86,4"/>
      <inputCells r="C29" val="0,95" numFmtId="164"/>
    </scenario>
    <scenario name="PCB 180 and default values" locked="1" count="21" user="Stefan Schwartz" comment="Erstellt von Stefan Schwartz am 09.07.97">
      <inputCells r="C3" val="PCB 180"/>
      <inputCells r="G27" val="0,000000009" numFmtId="11"/>
      <inputCells r="G29" val="0,001" numFmtId="11"/>
      <inputCells r="C4" val="0,0044" numFmtId="11"/>
      <inputCells r="C5" val="0,0000064" numFmtId="11"/>
      <inputCells r="C6" val="7,36"/>
      <inputCells r="C7" val="382"/>
      <inputCells r="C18" val="0,65" numFmtId="164"/>
      <inputCells r="C20" val="0,01" numFmtId="164"/>
      <inputCells r="C22" val="0,3" numFmtId="164"/>
      <inputCells r="C23" val="0,001" numFmtId="11"/>
      <inputCells r="C24" val="0,035"/>
      <inputCells r="C8" val="0"/>
      <inputCells r="C9" val="0"/>
      <inputCells r="C25" val="5"/>
      <inputCells r="C26" val="0,002"/>
      <inputCells r="C30" val="0,04"/>
      <inputCells r="C31" val="700"/>
      <inputCells r="C32" val="1300" numFmtId="2"/>
      <inputCells r="C27" val="86,4"/>
      <inputCells r="C29" val="0,95" numFmtId="164"/>
    </scenario>
  </scenarios>
  <phoneticPr fontId="0" type="noConversion"/>
  <pageMargins left="0.75" right="0.75" top="1" bottom="1" header="0.4921259845" footer="0.4921259845"/>
  <pageSetup paperSize="9" orientation="portrait" horizontalDpi="3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r:id="rId5">
            <anchor moveWithCells="1">
              <from>
                <xdr:col>1</xdr:col>
                <xdr:colOff>9525</xdr:colOff>
                <xdr:row>11</xdr:row>
                <xdr:rowOff>152400</xdr:rowOff>
              </from>
              <to>
                <xdr:col>2</xdr:col>
                <xdr:colOff>28575</xdr:colOff>
                <xdr:row>13</xdr:row>
                <xdr:rowOff>9525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B9:H24"/>
  <sheetViews>
    <sheetView showGridLines="0" workbookViewId="0">
      <selection activeCell="G16" sqref="G16"/>
    </sheetView>
  </sheetViews>
  <sheetFormatPr baseColWidth="10" defaultRowHeight="12.75"/>
  <cols>
    <col min="1" max="16384" width="11.42578125" style="19"/>
  </cols>
  <sheetData>
    <row r="9" spans="2:8">
      <c r="B9" s="20"/>
      <c r="D9" s="20"/>
    </row>
    <row r="10" spans="2:8">
      <c r="B10" s="20"/>
    </row>
    <row r="11" spans="2:8">
      <c r="B11" s="20"/>
    </row>
    <row r="12" spans="2:8">
      <c r="B12" s="20"/>
    </row>
    <row r="13" spans="2:8">
      <c r="B13" s="20" t="s">
        <v>126</v>
      </c>
    </row>
    <row r="14" spans="2:8">
      <c r="B14" s="133" t="s">
        <v>220</v>
      </c>
    </row>
    <row r="15" spans="2:8">
      <c r="B15" s="19" t="s">
        <v>212</v>
      </c>
      <c r="C15" s="19">
        <v>70</v>
      </c>
      <c r="D15" s="19">
        <v>1750</v>
      </c>
    </row>
    <row r="16" spans="2:8">
      <c r="B16" s="19" t="s">
        <v>213</v>
      </c>
      <c r="C16" s="19">
        <v>360</v>
      </c>
      <c r="D16" s="19">
        <v>190</v>
      </c>
      <c r="H16" s="108"/>
    </row>
    <row r="17" spans="2:8">
      <c r="B17" s="19" t="s">
        <v>214</v>
      </c>
      <c r="C17" s="19">
        <v>129</v>
      </c>
      <c r="D17" s="19">
        <v>190</v>
      </c>
    </row>
    <row r="18" spans="2:8">
      <c r="B18" s="19" t="s">
        <v>215</v>
      </c>
      <c r="C18" s="19">
        <v>75</v>
      </c>
    </row>
    <row r="19" spans="2:8">
      <c r="B19" s="19" t="s">
        <v>216</v>
      </c>
      <c r="C19" s="19">
        <v>380</v>
      </c>
      <c r="D19" s="19">
        <f>SUM(D15:D18)</f>
        <v>2130</v>
      </c>
    </row>
    <row r="20" spans="2:8">
      <c r="B20" s="19" t="s">
        <v>217</v>
      </c>
      <c r="C20" s="19">
        <v>360</v>
      </c>
    </row>
    <row r="21" spans="2:8">
      <c r="B21" s="19" t="s">
        <v>218</v>
      </c>
      <c r="C21" s="19">
        <v>450</v>
      </c>
      <c r="D21" s="133">
        <f>D19-C23</f>
        <v>216</v>
      </c>
      <c r="E21" s="133" t="s">
        <v>221</v>
      </c>
    </row>
    <row r="22" spans="2:8" ht="15">
      <c r="B22" s="19" t="s">
        <v>219</v>
      </c>
      <c r="C22" s="19">
        <v>90</v>
      </c>
      <c r="H22" s="109" t="s">
        <v>121</v>
      </c>
    </row>
    <row r="23" spans="2:8">
      <c r="C23" s="133">
        <f>SUM(C15:C22)</f>
        <v>1914</v>
      </c>
      <c r="H23" s="116"/>
    </row>
    <row r="24" spans="2:8">
      <c r="H24" s="20"/>
    </row>
  </sheetData>
  <phoneticPr fontId="0" type="noConversion"/>
  <hyperlinks>
    <hyperlink ref="B13" r:id="rId1"/>
  </hyperlinks>
  <pageMargins left="0.75" right="0.75" top="1" bottom="1" header="0" footer="0"/>
  <pageSetup orientation="portrait" horizontalDpi="120" verticalDpi="144" copies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F21"/>
  <sheetViews>
    <sheetView workbookViewId="0">
      <selection activeCell="H6" sqref="H6"/>
    </sheetView>
  </sheetViews>
  <sheetFormatPr baseColWidth="10" defaultRowHeight="12.75"/>
  <sheetData>
    <row r="5" spans="1:6">
      <c r="A5" s="134" t="s">
        <v>226</v>
      </c>
      <c r="B5" s="89" t="s">
        <v>227</v>
      </c>
    </row>
    <row r="6" spans="1:6">
      <c r="A6" s="134" t="s">
        <v>228</v>
      </c>
      <c r="B6" s="89" t="s">
        <v>229</v>
      </c>
    </row>
    <row r="7" spans="1:6">
      <c r="A7" s="134" t="s">
        <v>230</v>
      </c>
      <c r="B7" s="89" t="s">
        <v>231</v>
      </c>
      <c r="E7" s="135" t="s">
        <v>232</v>
      </c>
      <c r="F7" s="136" t="s">
        <v>233</v>
      </c>
    </row>
    <row r="8" spans="1:6">
      <c r="A8" s="134" t="s">
        <v>234</v>
      </c>
      <c r="B8" s="89" t="s">
        <v>235</v>
      </c>
    </row>
    <row r="9" spans="1:6">
      <c r="A9" s="134" t="s">
        <v>236</v>
      </c>
      <c r="B9" s="89" t="s">
        <v>237</v>
      </c>
    </row>
    <row r="10" spans="1:6">
      <c r="A10" s="134" t="s">
        <v>238</v>
      </c>
      <c r="B10" s="89" t="s">
        <v>239</v>
      </c>
    </row>
    <row r="11" spans="1:6">
      <c r="A11" s="134" t="s">
        <v>240</v>
      </c>
      <c r="B11" s="89" t="s">
        <v>241</v>
      </c>
    </row>
    <row r="12" spans="1:6">
      <c r="A12" s="134" t="s">
        <v>242</v>
      </c>
      <c r="B12" s="89" t="s">
        <v>243</v>
      </c>
    </row>
    <row r="13" spans="1:6">
      <c r="A13" s="134" t="s">
        <v>244</v>
      </c>
      <c r="B13" s="89" t="s">
        <v>245</v>
      </c>
    </row>
    <row r="15" spans="1:6">
      <c r="B15" s="89" t="s">
        <v>246</v>
      </c>
    </row>
    <row r="16" spans="1:6">
      <c r="B16" s="89" t="s">
        <v>247</v>
      </c>
    </row>
    <row r="17" spans="2:2">
      <c r="B17" s="89" t="s">
        <v>248</v>
      </c>
    </row>
    <row r="18" spans="2:2">
      <c r="B18" s="89" t="s">
        <v>249</v>
      </c>
    </row>
    <row r="19" spans="2:2">
      <c r="B19" s="89" t="s">
        <v>250</v>
      </c>
    </row>
    <row r="20" spans="2:2">
      <c r="B20" s="89" t="s">
        <v>251</v>
      </c>
    </row>
    <row r="21" spans="2:2">
      <c r="B21" s="89" t="s">
        <v>252</v>
      </c>
    </row>
  </sheetData>
  <phoneticPr fontId="0" type="noConversion"/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</hyperlinks>
  <pageMargins left="0.75" right="0.75" top="1" bottom="1" header="0" footer="0"/>
  <pageSetup paperSize="9" orientation="portrait" verticalDpi="0" r:id="rId17"/>
  <headerFooter alignWithMargins="0"/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52"/>
  <sheetViews>
    <sheetView tabSelected="1" topLeftCell="A7" workbookViewId="0">
      <selection activeCell="A14" sqref="A14"/>
    </sheetView>
  </sheetViews>
  <sheetFormatPr baseColWidth="10" defaultRowHeight="12.75"/>
  <cols>
    <col min="1" max="1" width="22.7109375" style="138" customWidth="1"/>
    <col min="2" max="16384" width="11.42578125" style="129"/>
  </cols>
  <sheetData>
    <row r="1" spans="1:8">
      <c r="A1" s="138" t="s">
        <v>133</v>
      </c>
    </row>
    <row r="2" spans="1:8">
      <c r="A2" s="139" t="s">
        <v>134</v>
      </c>
      <c r="D2" s="130" t="s">
        <v>135</v>
      </c>
      <c r="G2" s="131" t="s">
        <v>136</v>
      </c>
      <c r="H2" s="130" t="s">
        <v>137</v>
      </c>
    </row>
    <row r="3" spans="1:8">
      <c r="A3" s="138" t="s">
        <v>138</v>
      </c>
      <c r="B3" s="130" t="s">
        <v>139</v>
      </c>
      <c r="D3" s="130" t="s">
        <v>140</v>
      </c>
    </row>
    <row r="4" spans="1:8">
      <c r="D4" s="129" t="s">
        <v>141</v>
      </c>
      <c r="E4" s="131" t="s">
        <v>142</v>
      </c>
      <c r="F4" s="130" t="s">
        <v>143</v>
      </c>
    </row>
    <row r="5" spans="1:8">
      <c r="A5" s="139" t="s">
        <v>144</v>
      </c>
      <c r="F5" s="130" t="s">
        <v>145</v>
      </c>
    </row>
    <row r="6" spans="1:8">
      <c r="A6" s="139" t="s">
        <v>222</v>
      </c>
      <c r="F6" s="130" t="s">
        <v>146</v>
      </c>
    </row>
    <row r="7" spans="1:8">
      <c r="B7" s="130" t="s">
        <v>147</v>
      </c>
    </row>
    <row r="8" spans="1:8">
      <c r="B8" s="130" t="s">
        <v>148</v>
      </c>
      <c r="F8" s="130" t="s">
        <v>149</v>
      </c>
    </row>
    <row r="9" spans="1:8">
      <c r="B9" s="130" t="s">
        <v>150</v>
      </c>
      <c r="E9" s="132" t="s">
        <v>151</v>
      </c>
      <c r="F9" s="130" t="s">
        <v>152</v>
      </c>
    </row>
    <row r="10" spans="1:8">
      <c r="B10" s="130" t="s">
        <v>153</v>
      </c>
      <c r="F10" s="130" t="s">
        <v>154</v>
      </c>
    </row>
    <row r="11" spans="1:8">
      <c r="F11" s="130" t="s">
        <v>155</v>
      </c>
    </row>
    <row r="12" spans="1:8">
      <c r="B12" s="130" t="s">
        <v>156</v>
      </c>
      <c r="F12" s="130" t="s">
        <v>157</v>
      </c>
    </row>
    <row r="13" spans="1:8">
      <c r="F13" s="130" t="s">
        <v>158</v>
      </c>
    </row>
    <row r="14" spans="1:8">
      <c r="B14" s="130" t="s">
        <v>159</v>
      </c>
      <c r="F14" s="130" t="s">
        <v>160</v>
      </c>
    </row>
    <row r="15" spans="1:8">
      <c r="B15" s="130" t="s">
        <v>161</v>
      </c>
      <c r="F15" s="131" t="s">
        <v>162</v>
      </c>
      <c r="G15" s="129" t="s">
        <v>163</v>
      </c>
    </row>
    <row r="16" spans="1:8">
      <c r="A16" s="138" t="s">
        <v>164</v>
      </c>
      <c r="B16" s="130" t="s">
        <v>165</v>
      </c>
      <c r="F16" s="130" t="s">
        <v>166</v>
      </c>
    </row>
    <row r="17" spans="1:6">
      <c r="A17" s="138" t="s">
        <v>164</v>
      </c>
      <c r="B17" s="130" t="s">
        <v>167</v>
      </c>
    </row>
    <row r="18" spans="1:6">
      <c r="C18" s="128"/>
      <c r="D18" s="128"/>
      <c r="F18" s="130" t="s">
        <v>168</v>
      </c>
    </row>
    <row r="19" spans="1:6">
      <c r="C19" s="128" t="s">
        <v>169</v>
      </c>
      <c r="D19" s="128"/>
      <c r="F19" s="130" t="s">
        <v>170</v>
      </c>
    </row>
    <row r="20" spans="1:6">
      <c r="C20" s="128"/>
      <c r="D20" s="128"/>
      <c r="F20" s="130" t="s">
        <v>171</v>
      </c>
    </row>
    <row r="21" spans="1:6">
      <c r="C21" s="128" t="s">
        <v>172</v>
      </c>
      <c r="D21" s="128"/>
      <c r="F21" s="130" t="s">
        <v>173</v>
      </c>
    </row>
    <row r="22" spans="1:6">
      <c r="F22" s="130" t="s">
        <v>174</v>
      </c>
    </row>
    <row r="23" spans="1:6">
      <c r="B23" s="128" t="s">
        <v>175</v>
      </c>
      <c r="F23" s="130" t="s">
        <v>176</v>
      </c>
    </row>
    <row r="24" spans="1:6">
      <c r="A24" s="138" t="s">
        <v>209</v>
      </c>
      <c r="B24" s="130" t="s">
        <v>210</v>
      </c>
      <c r="F24" s="130" t="s">
        <v>177</v>
      </c>
    </row>
    <row r="25" spans="1:6">
      <c r="A25" s="138" t="s">
        <v>211</v>
      </c>
      <c r="F25" s="130" t="s">
        <v>178</v>
      </c>
    </row>
    <row r="26" spans="1:6">
      <c r="C26" s="128" t="s">
        <v>179</v>
      </c>
      <c r="D26" s="128"/>
      <c r="F26" s="130" t="s">
        <v>180</v>
      </c>
    </row>
    <row r="27" spans="1:6">
      <c r="C27" s="128"/>
      <c r="D27" s="128"/>
      <c r="F27" s="130" t="s">
        <v>181</v>
      </c>
    </row>
    <row r="28" spans="1:6">
      <c r="C28" s="128" t="s">
        <v>182</v>
      </c>
      <c r="D28" s="128"/>
      <c r="F28" s="130" t="s">
        <v>183</v>
      </c>
    </row>
    <row r="29" spans="1:6">
      <c r="C29" s="128" t="s">
        <v>184</v>
      </c>
      <c r="D29" s="128"/>
      <c r="F29" s="130" t="s">
        <v>185</v>
      </c>
    </row>
    <row r="30" spans="1:6">
      <c r="C30" s="128" t="s">
        <v>186</v>
      </c>
      <c r="D30" s="128"/>
      <c r="F30" s="130" t="s">
        <v>187</v>
      </c>
    </row>
    <row r="31" spans="1:6">
      <c r="C31" s="128"/>
      <c r="D31" s="128"/>
      <c r="F31" s="130" t="s">
        <v>188</v>
      </c>
    </row>
    <row r="32" spans="1:6">
      <c r="C32" s="128" t="s">
        <v>189</v>
      </c>
      <c r="D32" s="128"/>
      <c r="F32" s="130" t="s">
        <v>190</v>
      </c>
    </row>
    <row r="33" spans="1:9">
      <c r="C33" s="128" t="s">
        <v>206</v>
      </c>
      <c r="D33" s="128"/>
      <c r="F33" s="130" t="s">
        <v>207</v>
      </c>
    </row>
    <row r="34" spans="1:9">
      <c r="C34" s="128" t="s">
        <v>206</v>
      </c>
      <c r="D34" s="128"/>
      <c r="F34" s="130" t="s">
        <v>208</v>
      </c>
    </row>
    <row r="35" spans="1:9">
      <c r="A35" s="138" t="s">
        <v>191</v>
      </c>
      <c r="C35" s="130" t="s">
        <v>192</v>
      </c>
    </row>
    <row r="37" spans="1:9">
      <c r="C37" s="130" t="s">
        <v>193</v>
      </c>
      <c r="G37" s="128" t="s">
        <v>254</v>
      </c>
      <c r="H37" s="128"/>
      <c r="I37" s="130" t="s">
        <v>255</v>
      </c>
    </row>
    <row r="39" spans="1:9">
      <c r="A39" s="138" t="s">
        <v>194</v>
      </c>
      <c r="D39" s="130" t="s">
        <v>195</v>
      </c>
    </row>
    <row r="40" spans="1:9">
      <c r="A40" s="138" t="s">
        <v>196</v>
      </c>
      <c r="D40" s="130" t="s">
        <v>197</v>
      </c>
    </row>
    <row r="42" spans="1:9">
      <c r="A42" s="138" t="s">
        <v>198</v>
      </c>
      <c r="B42" s="130" t="s">
        <v>199</v>
      </c>
    </row>
    <row r="44" spans="1:9">
      <c r="A44" s="138" t="s">
        <v>200</v>
      </c>
      <c r="B44" s="130" t="s">
        <v>201</v>
      </c>
    </row>
    <row r="46" spans="1:9">
      <c r="A46" s="138" t="s">
        <v>202</v>
      </c>
      <c r="B46" s="130" t="s">
        <v>203</v>
      </c>
    </row>
    <row r="47" spans="1:9">
      <c r="A47" s="138" t="s">
        <v>204</v>
      </c>
      <c r="B47" s="130" t="s">
        <v>205</v>
      </c>
    </row>
    <row r="48" spans="1:9">
      <c r="A48" s="138" t="s">
        <v>223</v>
      </c>
      <c r="B48" s="130" t="s">
        <v>6</v>
      </c>
    </row>
    <row r="50" spans="1:2">
      <c r="A50" s="138" t="s">
        <v>225</v>
      </c>
      <c r="B50" s="130" t="s">
        <v>224</v>
      </c>
    </row>
    <row r="52" spans="1:2" ht="15.75">
      <c r="A52" s="140" t="s">
        <v>266</v>
      </c>
      <c r="B52" s="130" t="s">
        <v>265</v>
      </c>
    </row>
  </sheetData>
  <phoneticPr fontId="0" type="noConversion"/>
  <hyperlinks>
    <hyperlink ref="F6" r:id="rId1"/>
    <hyperlink ref="F8" r:id="rId2"/>
    <hyperlink ref="F5" r:id="rId3"/>
    <hyperlink ref="F9" r:id="rId4"/>
    <hyperlink ref="F10" r:id="rId5"/>
    <hyperlink ref="F11" r:id="rId6"/>
    <hyperlink ref="F12" r:id="rId7"/>
    <hyperlink ref="F13" r:id="rId8"/>
    <hyperlink ref="F14" r:id="rId9"/>
    <hyperlink ref="A5" r:id="rId10"/>
    <hyperlink ref="B7" r:id="rId11"/>
    <hyperlink ref="B8" r:id="rId12"/>
    <hyperlink ref="B9" r:id="rId13"/>
    <hyperlink ref="B10" r:id="rId14"/>
    <hyperlink ref="B12" r:id="rId15"/>
    <hyperlink ref="F16" r:id="rId16"/>
    <hyperlink ref="F18" r:id="rId17"/>
    <hyperlink ref="F19" r:id="rId18"/>
    <hyperlink ref="F20" r:id="rId19"/>
    <hyperlink ref="F21" r:id="rId20"/>
    <hyperlink ref="F22" r:id="rId21"/>
    <hyperlink ref="B14" r:id="rId22"/>
    <hyperlink ref="B15" r:id="rId23"/>
    <hyperlink ref="F23" r:id="rId24"/>
    <hyperlink ref="F24" r:id="rId25"/>
    <hyperlink ref="F25" r:id="rId26"/>
    <hyperlink ref="F26" r:id="rId27"/>
    <hyperlink ref="F27" r:id="rId28"/>
    <hyperlink ref="F28" r:id="rId29"/>
    <hyperlink ref="F29" r:id="rId30"/>
    <hyperlink ref="F30" r:id="rId31"/>
    <hyperlink ref="F31" r:id="rId32"/>
    <hyperlink ref="F32" r:id="rId33"/>
    <hyperlink ref="B16" r:id="rId34"/>
    <hyperlink ref="B17" r:id="rId35"/>
    <hyperlink ref="D2" r:id="rId36"/>
    <hyperlink ref="D3" r:id="rId37"/>
    <hyperlink ref="H2" r:id="rId38"/>
    <hyperlink ref="F4" r:id="rId39"/>
    <hyperlink ref="A2" r:id="rId40"/>
    <hyperlink ref="B3" r:id="rId41"/>
    <hyperlink ref="C35" r:id="rId42"/>
    <hyperlink ref="C37" r:id="rId43"/>
    <hyperlink ref="D39" r:id="rId44"/>
    <hyperlink ref="D40" r:id="rId45"/>
    <hyperlink ref="B42" r:id="rId46"/>
    <hyperlink ref="B44" r:id="rId47"/>
    <hyperlink ref="B46" r:id="rId48"/>
    <hyperlink ref="B47" r:id="rId49"/>
    <hyperlink ref="F33" r:id="rId50"/>
    <hyperlink ref="F34" r:id="rId51"/>
    <hyperlink ref="B24" r:id="rId52"/>
    <hyperlink ref="A6" r:id="rId53" location="FBD"/>
    <hyperlink ref="B48" r:id="rId54"/>
    <hyperlink ref="B50" r:id="rId55"/>
    <hyperlink ref="I37" r:id="rId56"/>
    <hyperlink ref="B52" r:id="rId57"/>
  </hyperlinks>
  <pageMargins left="0.75" right="0.75" top="1" bottom="1" header="0" footer="0"/>
  <pageSetup paperSize="9" orientation="portrait" verticalDpi="0" r:id="rId5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5"/>
  <sheetViews>
    <sheetView topLeftCell="A4" workbookViewId="0">
      <pane ySplit="1" topLeftCell="A5" activePane="bottomLeft" state="frozen"/>
      <selection activeCell="H6" sqref="H6"/>
      <selection pane="bottomLeft" activeCell="H6" sqref="H6"/>
    </sheetView>
  </sheetViews>
  <sheetFormatPr baseColWidth="10" defaultRowHeight="12.75"/>
  <cols>
    <col min="2" max="2" width="17" customWidth="1"/>
    <col min="4" max="4" width="13.5703125" customWidth="1"/>
    <col min="8" max="8" width="11.42578125" style="1"/>
  </cols>
  <sheetData>
    <row r="1" spans="1:9">
      <c r="A1" s="2"/>
      <c r="B1" s="3"/>
      <c r="C1" s="3"/>
      <c r="D1" s="3"/>
      <c r="E1" s="3"/>
      <c r="F1" s="3"/>
      <c r="G1" s="3"/>
      <c r="H1" s="105"/>
      <c r="I1" s="4"/>
    </row>
    <row r="2" spans="1:9" ht="18.75">
      <c r="A2" s="5"/>
      <c r="B2" s="18" t="s">
        <v>4</v>
      </c>
      <c r="C2" s="6"/>
      <c r="D2" s="7" t="s">
        <v>3</v>
      </c>
      <c r="E2" s="7"/>
      <c r="F2" s="7"/>
      <c r="G2" s="6"/>
      <c r="H2" s="106"/>
      <c r="I2" s="8"/>
    </row>
    <row r="3" spans="1:9" ht="15">
      <c r="A3" s="5"/>
      <c r="B3" s="13" t="s">
        <v>5</v>
      </c>
      <c r="C3" s="6"/>
      <c r="D3" s="9" t="s">
        <v>2</v>
      </c>
      <c r="E3" s="9"/>
      <c r="F3" s="9"/>
      <c r="G3" s="10"/>
      <c r="H3" s="106"/>
      <c r="I3" s="8"/>
    </row>
    <row r="4" spans="1:9">
      <c r="A4" s="11"/>
      <c r="B4" s="110"/>
      <c r="C4" s="110"/>
      <c r="D4" s="110"/>
      <c r="E4" s="110"/>
      <c r="F4" s="6"/>
      <c r="G4" s="6"/>
      <c r="H4" s="106"/>
      <c r="I4" s="8"/>
    </row>
    <row r="5" spans="1:9">
      <c r="A5" s="5"/>
      <c r="B5" s="6"/>
      <c r="C5" s="6"/>
      <c r="D5" s="6"/>
      <c r="E5" s="6"/>
      <c r="F5" s="6"/>
      <c r="G5" s="6"/>
      <c r="H5" s="106"/>
      <c r="I5" s="8"/>
    </row>
    <row r="6" spans="1:9">
      <c r="A6" s="5"/>
      <c r="B6" s="13"/>
      <c r="C6" s="6"/>
      <c r="D6" s="14"/>
      <c r="E6" s="19"/>
      <c r="F6" s="19"/>
      <c r="G6" s="6"/>
      <c r="H6" s="106"/>
      <c r="I6" s="8"/>
    </row>
    <row r="7" spans="1:9">
      <c r="A7" s="5"/>
      <c r="B7" s="13" t="s">
        <v>128</v>
      </c>
      <c r="C7" s="6"/>
      <c r="D7" s="6"/>
      <c r="E7" s="13" t="s">
        <v>6</v>
      </c>
      <c r="F7" s="6"/>
      <c r="G7" s="6"/>
      <c r="H7" s="106"/>
      <c r="I7" s="8"/>
    </row>
    <row r="8" spans="1:9">
      <c r="A8" s="5"/>
      <c r="B8" s="13" t="s">
        <v>129</v>
      </c>
      <c r="C8" s="6"/>
      <c r="D8" s="6"/>
      <c r="E8" s="13"/>
      <c r="F8" s="6"/>
      <c r="G8" s="6"/>
      <c r="H8" s="106">
        <v>-1</v>
      </c>
      <c r="I8" s="8"/>
    </row>
    <row r="9" spans="1:9">
      <c r="A9" s="5"/>
      <c r="B9" s="13" t="s">
        <v>130</v>
      </c>
      <c r="C9" s="6"/>
      <c r="D9" s="6"/>
      <c r="E9" s="13"/>
      <c r="F9" s="6"/>
      <c r="G9" s="6"/>
      <c r="H9" s="106">
        <v>2</v>
      </c>
      <c r="I9" s="8"/>
    </row>
    <row r="10" spans="1:9">
      <c r="A10" s="5"/>
      <c r="B10" s="13" t="s">
        <v>131</v>
      </c>
      <c r="C10" s="6"/>
      <c r="D10" s="6"/>
      <c r="E10" s="13"/>
      <c r="F10" s="6"/>
      <c r="G10" s="6"/>
      <c r="H10" s="106">
        <v>3</v>
      </c>
      <c r="I10" s="8"/>
    </row>
    <row r="11" spans="1:9">
      <c r="A11" s="5"/>
      <c r="B11" s="17"/>
      <c r="C11" s="6"/>
      <c r="D11" s="12" t="s">
        <v>75</v>
      </c>
      <c r="E11" s="20" t="s">
        <v>7</v>
      </c>
      <c r="F11" s="6"/>
      <c r="G11" s="6"/>
      <c r="H11" s="106"/>
      <c r="I11" s="8"/>
    </row>
    <row r="12" spans="1:9">
      <c r="A12" s="5"/>
      <c r="B12" s="13" t="s">
        <v>132</v>
      </c>
      <c r="C12" s="6"/>
      <c r="D12" s="6"/>
      <c r="E12" s="6"/>
      <c r="F12" s="6"/>
      <c r="G12" s="6"/>
      <c r="H12" s="106"/>
      <c r="I12" s="8"/>
    </row>
    <row r="13" spans="1:9">
      <c r="A13" s="5"/>
      <c r="B13" s="13"/>
      <c r="C13" s="6"/>
      <c r="D13" s="6"/>
      <c r="E13" s="13"/>
      <c r="F13" s="6"/>
      <c r="G13" s="6"/>
      <c r="H13" s="106"/>
      <c r="I13" s="8"/>
    </row>
    <row r="14" spans="1:9">
      <c r="A14" s="5"/>
      <c r="B14" s="6"/>
      <c r="C14" s="6"/>
      <c r="D14" s="6"/>
      <c r="E14" s="13"/>
      <c r="F14" s="6"/>
      <c r="G14" s="15" t="s">
        <v>76</v>
      </c>
      <c r="H14" s="14"/>
      <c r="I14" s="6"/>
    </row>
    <row r="15" spans="1:9">
      <c r="A15" s="16"/>
      <c r="B15" s="19"/>
      <c r="C15" s="19"/>
      <c r="D15" s="19"/>
      <c r="E15" s="13"/>
      <c r="F15" s="6"/>
      <c r="G15" s="20" t="s">
        <v>123</v>
      </c>
      <c r="H15" s="117"/>
      <c r="I15" s="8"/>
    </row>
    <row r="16" spans="1:9">
      <c r="A16" s="5"/>
      <c r="B16" s="89"/>
      <c r="C16" s="6"/>
      <c r="D16" s="6"/>
      <c r="E16" s="13"/>
      <c r="F16" s="6"/>
      <c r="G16" s="13" t="s">
        <v>1</v>
      </c>
      <c r="H16" s="118"/>
      <c r="I16" s="8"/>
    </row>
    <row r="17" spans="1:9">
      <c r="A17" s="5"/>
      <c r="B17" s="89"/>
      <c r="C17" s="6"/>
      <c r="D17" s="6"/>
      <c r="E17" s="13"/>
      <c r="F17" s="6"/>
      <c r="G17" s="13" t="s">
        <v>124</v>
      </c>
      <c r="H17" s="119"/>
      <c r="I17" s="120"/>
    </row>
    <row r="18" spans="1:9">
      <c r="A18" s="5"/>
      <c r="B18" s="89"/>
      <c r="C18" s="6"/>
      <c r="D18" s="6"/>
      <c r="E18" s="13"/>
      <c r="F18" s="6"/>
      <c r="G18" s="6"/>
      <c r="H18" s="106"/>
      <c r="I18" s="8"/>
    </row>
    <row r="19" spans="1:9">
      <c r="A19" s="5"/>
      <c r="B19" s="17"/>
      <c r="C19" s="6"/>
      <c r="D19" s="6"/>
      <c r="E19" s="13"/>
      <c r="F19" s="6"/>
      <c r="G19" s="6"/>
      <c r="H19" s="106"/>
      <c r="I19" s="8"/>
    </row>
    <row r="20" spans="1:9">
      <c r="A20" s="5"/>
      <c r="B20" s="89"/>
      <c r="C20" s="6"/>
      <c r="D20" s="6"/>
      <c r="E20" s="13"/>
      <c r="F20" s="6"/>
      <c r="G20" s="6"/>
      <c r="H20" s="106"/>
      <c r="I20" s="8"/>
    </row>
    <row r="21" spans="1:9">
      <c r="A21" s="5"/>
      <c r="B21" s="17"/>
      <c r="C21" s="6"/>
      <c r="D21" s="6"/>
      <c r="E21" s="13"/>
      <c r="F21" s="6"/>
      <c r="G21" s="6"/>
      <c r="H21" s="106"/>
      <c r="I21" s="8"/>
    </row>
    <row r="22" spans="1:9">
      <c r="A22" s="5"/>
      <c r="B22" s="17"/>
      <c r="C22" s="6"/>
      <c r="D22" s="6"/>
      <c r="E22" s="6"/>
      <c r="F22" s="6"/>
      <c r="G22" s="6"/>
      <c r="H22" s="106"/>
      <c r="I22" s="8"/>
    </row>
    <row r="23" spans="1:9">
      <c r="A23" s="5"/>
      <c r="B23" s="17"/>
      <c r="C23" s="6"/>
      <c r="D23" s="6"/>
      <c r="E23" s="6"/>
      <c r="F23" s="6"/>
      <c r="G23" s="6"/>
      <c r="H23" s="106"/>
      <c r="I23" s="8"/>
    </row>
    <row r="24" spans="1:9">
      <c r="A24" s="5"/>
      <c r="B24" s="13" t="s">
        <v>253</v>
      </c>
      <c r="C24" s="6"/>
      <c r="D24" s="6"/>
      <c r="E24" s="6"/>
      <c r="F24" s="6"/>
      <c r="G24" s="6"/>
      <c r="H24" s="106"/>
      <c r="I24" s="8"/>
    </row>
    <row r="25" spans="1:9">
      <c r="A25" s="79"/>
      <c r="B25" s="80"/>
      <c r="C25" s="80"/>
      <c r="D25" s="80"/>
      <c r="E25" s="80"/>
      <c r="F25" s="80"/>
      <c r="G25" s="80"/>
      <c r="H25" s="107"/>
      <c r="I25" s="81"/>
    </row>
    <row r="27" spans="1:9">
      <c r="B27" s="89" t="s">
        <v>256</v>
      </c>
      <c r="F27" t="s">
        <v>257</v>
      </c>
    </row>
    <row r="29" spans="1:9">
      <c r="B29" s="89" t="s">
        <v>258</v>
      </c>
      <c r="H29" s="137" t="s">
        <v>259</v>
      </c>
    </row>
    <row r="31" spans="1:9">
      <c r="B31" s="89" t="s">
        <v>260</v>
      </c>
      <c r="H31" s="137" t="s">
        <v>261</v>
      </c>
    </row>
    <row r="33" spans="2:8">
      <c r="B33" s="89" t="s">
        <v>260</v>
      </c>
      <c r="H33" s="137" t="s">
        <v>262</v>
      </c>
    </row>
    <row r="35" spans="2:8">
      <c r="B35" s="89" t="s">
        <v>263</v>
      </c>
      <c r="H35" s="137" t="s">
        <v>264</v>
      </c>
    </row>
  </sheetData>
  <phoneticPr fontId="0" type="noConversion"/>
  <hyperlinks>
    <hyperlink ref="G14" r:id="rId1" display="APLICACIONES-EXCEL"/>
    <hyperlink ref="G16" r:id="rId2"/>
    <hyperlink ref="B3" r:id="rId3"/>
    <hyperlink ref="E7" r:id="rId4"/>
    <hyperlink ref="E11" r:id="rId5"/>
    <hyperlink ref="G17" r:id="rId6"/>
    <hyperlink ref="G15" r:id="rId7"/>
    <hyperlink ref="B7" r:id="rId8"/>
    <hyperlink ref="B24" r:id="rId9"/>
    <hyperlink ref="B8" r:id="rId10"/>
    <hyperlink ref="B9" r:id="rId11"/>
    <hyperlink ref="B10" r:id="rId12"/>
    <hyperlink ref="B12" r:id="rId13"/>
    <hyperlink ref="B27" r:id="rId14"/>
    <hyperlink ref="B29" r:id="rId15"/>
    <hyperlink ref="B31" r:id="rId16"/>
    <hyperlink ref="B33" r:id="rId17"/>
    <hyperlink ref="B35" r:id="rId18"/>
  </hyperlinks>
  <pageMargins left="0.75" right="0.75" top="1" bottom="1" header="0" footer="0"/>
  <pageSetup orientation="portrait" horizontalDpi="120" verticalDpi="144" copies="0" r:id="rId19"/>
  <headerFooter alignWithMargins="0"/>
  <drawing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11"/>
  <sheetViews>
    <sheetView workbookViewId="0">
      <selection activeCell="H6" sqref="H6"/>
    </sheetView>
  </sheetViews>
  <sheetFormatPr baseColWidth="10" defaultRowHeight="12.75"/>
  <cols>
    <col min="1" max="6" width="11.42578125" style="121"/>
    <col min="7" max="7" width="15" style="121" customWidth="1"/>
    <col min="8" max="16384" width="11.42578125" style="121"/>
  </cols>
  <sheetData>
    <row r="1" spans="1:7">
      <c r="B1" s="122" t="s">
        <v>117</v>
      </c>
      <c r="C1" s="122"/>
      <c r="D1" s="122"/>
      <c r="E1" s="122"/>
      <c r="F1" s="122"/>
    </row>
    <row r="2" spans="1:7">
      <c r="B2" s="123">
        <v>37487</v>
      </c>
    </row>
    <row r="3" spans="1:7">
      <c r="A3" s="124" t="s">
        <v>118</v>
      </c>
      <c r="B3" s="121" t="s">
        <v>114</v>
      </c>
      <c r="D3" s="125" t="s">
        <v>120</v>
      </c>
    </row>
    <row r="6" spans="1:7">
      <c r="B6" s="121" t="s">
        <v>81</v>
      </c>
      <c r="C6" s="126">
        <v>2.1819433442122165</v>
      </c>
      <c r="E6" s="126">
        <v>12</v>
      </c>
      <c r="F6" s="121">
        <f>X^3+2*X^2-5*X+3</f>
        <v>12.000000146961716</v>
      </c>
      <c r="G6" s="127">
        <f>F6-E6</f>
        <v>1.4696171568573391E-7</v>
      </c>
    </row>
    <row r="9" spans="1:7">
      <c r="C9" s="122" t="s">
        <v>115</v>
      </c>
      <c r="G9" s="122" t="s">
        <v>116</v>
      </c>
    </row>
    <row r="11" spans="1:7">
      <c r="A11" s="124" t="s">
        <v>119</v>
      </c>
    </row>
  </sheetData>
  <phoneticPr fontId="0" type="noConversion"/>
  <printOptions gridLines="1" gridLinesSet="0"/>
  <pageMargins left="0.75" right="0.75" top="1" bottom="1" header="0" footer="0"/>
  <pageSetup paperSize="9" orientation="portrait" horizontalDpi="120" verticalDpi="4294967292" copies="0" r:id="rId1"/>
  <headerFooter alignWithMargins="0">
    <oddHeader>&amp;F</oddHead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30"/>
  <sheetViews>
    <sheetView topLeftCell="A2" workbookViewId="0">
      <pane ySplit="1" topLeftCell="A3" activePane="bottomLeft" state="frozen"/>
      <selection activeCell="B20" sqref="B20"/>
      <selection pane="bottomLeft" activeCell="E22" sqref="E22"/>
    </sheetView>
  </sheetViews>
  <sheetFormatPr baseColWidth="10" defaultRowHeight="12.75"/>
  <cols>
    <col min="1" max="1" width="11.42578125" style="102"/>
    <col min="2" max="4" width="11.42578125" style="82"/>
    <col min="5" max="5" width="17.42578125" style="82" customWidth="1"/>
    <col min="6" max="6" width="13" style="82" customWidth="1"/>
    <col min="7" max="7" width="11.42578125" style="82"/>
    <col min="8" max="8" width="9.85546875" style="98" customWidth="1"/>
    <col min="9" max="9" width="11.42578125" style="98"/>
    <col min="10" max="10" width="11.42578125" style="102"/>
    <col min="11" max="11" width="12.42578125" style="82" bestFit="1" customWidth="1"/>
    <col min="12" max="16384" width="11.42578125" style="82"/>
  </cols>
  <sheetData>
    <row r="1" spans="1:15" ht="24">
      <c r="A1" s="99"/>
      <c r="B1" s="85" t="s">
        <v>97</v>
      </c>
      <c r="C1" s="86"/>
      <c r="D1" s="83"/>
      <c r="E1" s="83"/>
      <c r="F1" s="83"/>
      <c r="G1" s="83"/>
      <c r="H1" s="94"/>
      <c r="I1" s="94"/>
      <c r="J1" s="99"/>
      <c r="K1" s="83"/>
      <c r="L1" s="83"/>
      <c r="M1" s="83"/>
      <c r="N1" s="83"/>
      <c r="O1" s="83"/>
    </row>
    <row r="2" spans="1:15">
      <c r="A2" s="100" t="s">
        <v>90</v>
      </c>
      <c r="B2" s="83"/>
      <c r="C2" s="83"/>
      <c r="D2" s="83"/>
      <c r="E2" s="83"/>
      <c r="F2" s="83"/>
      <c r="G2" s="83"/>
      <c r="H2" s="94"/>
      <c r="I2" s="94"/>
      <c r="J2" s="99"/>
      <c r="K2" s="83"/>
      <c r="L2" s="83"/>
      <c r="M2" s="83"/>
      <c r="N2" s="83"/>
      <c r="O2" s="83"/>
    </row>
    <row r="3" spans="1:15">
      <c r="A3" s="103" t="s">
        <v>89</v>
      </c>
      <c r="B3" s="83"/>
      <c r="C3" s="83"/>
      <c r="D3" s="83"/>
      <c r="E3" s="83"/>
      <c r="F3" s="83"/>
      <c r="G3" s="83"/>
      <c r="H3" s="94"/>
      <c r="I3" s="94"/>
      <c r="J3" s="100" t="s">
        <v>102</v>
      </c>
      <c r="K3" s="83"/>
      <c r="L3" s="83"/>
      <c r="M3" s="83"/>
      <c r="N3" s="83"/>
      <c r="O3" s="83"/>
    </row>
    <row r="4" spans="1:15">
      <c r="A4" s="100" t="s">
        <v>92</v>
      </c>
      <c r="B4" s="83"/>
      <c r="C4" s="93" t="s">
        <v>77</v>
      </c>
      <c r="D4" s="84"/>
      <c r="E4" s="84"/>
      <c r="F4" s="84"/>
      <c r="G4" s="83"/>
      <c r="H4" s="94"/>
      <c r="I4" s="94"/>
      <c r="J4" s="99"/>
      <c r="K4" s="83"/>
      <c r="L4" s="83"/>
      <c r="M4" s="83"/>
      <c r="N4" s="83"/>
      <c r="O4" s="83"/>
    </row>
    <row r="5" spans="1:15">
      <c r="A5" s="99"/>
      <c r="B5" s="83"/>
      <c r="C5" s="93" t="s">
        <v>78</v>
      </c>
      <c r="D5" s="84"/>
      <c r="E5" s="88" t="s">
        <v>79</v>
      </c>
      <c r="F5" s="88"/>
      <c r="G5" s="83"/>
      <c r="H5" s="94"/>
      <c r="I5" s="94"/>
      <c r="J5" s="104" t="s">
        <v>103</v>
      </c>
      <c r="K5" s="83"/>
      <c r="L5" s="83"/>
      <c r="M5" s="83"/>
      <c r="N5" s="83"/>
      <c r="O5" s="83"/>
    </row>
    <row r="6" spans="1:15">
      <c r="A6" s="99"/>
      <c r="B6" s="83"/>
      <c r="C6" s="93" t="s">
        <v>80</v>
      </c>
      <c r="D6" s="84"/>
      <c r="E6" s="84"/>
      <c r="F6" s="84"/>
      <c r="G6" s="83"/>
      <c r="H6" s="94"/>
      <c r="I6" s="94"/>
      <c r="J6" s="104" t="s">
        <v>104</v>
      </c>
      <c r="K6" s="83"/>
      <c r="L6" s="83"/>
      <c r="M6" s="83"/>
      <c r="N6" s="83"/>
      <c r="O6" s="83"/>
    </row>
    <row r="7" spans="1:15">
      <c r="A7" s="99"/>
      <c r="B7" s="83"/>
      <c r="C7" s="83"/>
      <c r="D7" s="83"/>
      <c r="E7" s="83"/>
      <c r="F7" s="83"/>
      <c r="G7" s="83"/>
      <c r="H7" s="94"/>
      <c r="I7" s="94"/>
      <c r="J7" s="99"/>
      <c r="K7" s="83"/>
      <c r="L7" s="83"/>
      <c r="M7" s="83"/>
      <c r="N7" s="83"/>
      <c r="O7" s="83"/>
    </row>
    <row r="8" spans="1:15">
      <c r="A8" s="101" t="s">
        <v>95</v>
      </c>
      <c r="B8" s="83"/>
      <c r="C8" s="83"/>
      <c r="D8" s="83"/>
      <c r="E8" s="83"/>
      <c r="F8" s="83"/>
      <c r="G8" s="83"/>
      <c r="H8" s="94"/>
      <c r="I8" s="94"/>
      <c r="J8" s="97" t="s">
        <v>87</v>
      </c>
      <c r="K8" s="94">
        <v>1.6114464947141518</v>
      </c>
      <c r="L8" s="83">
        <f>x^4-x*y</f>
        <v>0</v>
      </c>
      <c r="M8" s="83">
        <v>-6</v>
      </c>
      <c r="N8" s="83"/>
      <c r="O8" s="83"/>
    </row>
    <row r="9" spans="1:15">
      <c r="A9" s="94"/>
      <c r="B9" s="96" t="s">
        <v>81</v>
      </c>
      <c r="C9" s="83">
        <v>7.4999990866175068</v>
      </c>
      <c r="D9" s="83">
        <v>23</v>
      </c>
      <c r="E9" s="90">
        <f>x+y+Z</f>
        <v>5.0448073055258664</v>
      </c>
      <c r="F9" s="90"/>
      <c r="G9" s="90"/>
      <c r="H9" s="94"/>
      <c r="I9" s="94"/>
      <c r="J9" s="97" t="s">
        <v>88</v>
      </c>
      <c r="K9" s="94">
        <v>7.9079026345351222</v>
      </c>
      <c r="L9" s="83">
        <f>y^2-x^2*y</f>
        <v>0</v>
      </c>
      <c r="M9" s="83">
        <v>42</v>
      </c>
      <c r="N9" s="83"/>
      <c r="O9" s="83"/>
    </row>
    <row r="10" spans="1:15">
      <c r="A10" s="94"/>
      <c r="B10" s="96" t="s">
        <v>82</v>
      </c>
      <c r="C10" s="83">
        <v>12.300000971127497</v>
      </c>
      <c r="D10" s="83">
        <v>48.7</v>
      </c>
      <c r="E10" s="90">
        <f>2*x+3*y-Z</f>
        <v>-5.0448073055258664</v>
      </c>
      <c r="F10" s="91" t="s">
        <v>83</v>
      </c>
      <c r="G10" s="91"/>
      <c r="H10" s="94"/>
      <c r="I10" s="94"/>
      <c r="J10" s="99"/>
      <c r="K10" s="83"/>
      <c r="L10" s="83"/>
      <c r="M10" s="83"/>
      <c r="N10" s="83"/>
      <c r="O10" s="83"/>
    </row>
    <row r="11" spans="1:15">
      <c r="A11" s="94"/>
      <c r="B11" s="96" t="s">
        <v>84</v>
      </c>
      <c r="C11" s="83">
        <v>3.2000009422549951</v>
      </c>
      <c r="D11" s="83">
        <v>1.6</v>
      </c>
      <c r="E11" s="90">
        <f>x-y+2*Z</f>
        <v>10.089614611051733</v>
      </c>
      <c r="F11" s="90"/>
      <c r="G11" s="90"/>
      <c r="H11" s="94"/>
      <c r="I11" s="94"/>
      <c r="J11" s="99"/>
      <c r="K11" s="83"/>
      <c r="L11" s="83"/>
      <c r="M11" s="83"/>
      <c r="N11" s="83"/>
      <c r="O11" s="83"/>
    </row>
    <row r="12" spans="1:15">
      <c r="A12" s="99"/>
      <c r="B12" s="87"/>
      <c r="C12" s="83"/>
      <c r="D12" s="83"/>
      <c r="E12" s="83"/>
      <c r="F12" s="83"/>
      <c r="G12" s="83"/>
      <c r="H12" s="94"/>
      <c r="I12" s="94"/>
      <c r="J12" s="99"/>
      <c r="K12" s="83"/>
      <c r="L12" s="83"/>
      <c r="M12" s="83"/>
      <c r="N12" s="83"/>
      <c r="O12" s="83"/>
    </row>
    <row r="13" spans="1:15">
      <c r="A13" s="99"/>
      <c r="B13" s="83"/>
      <c r="C13" s="83"/>
      <c r="D13" s="83"/>
      <c r="E13" s="83"/>
      <c r="F13" s="83"/>
      <c r="G13" s="83"/>
      <c r="H13" s="94"/>
      <c r="I13" s="94"/>
      <c r="J13" s="99"/>
      <c r="K13" s="87" t="s">
        <v>96</v>
      </c>
      <c r="L13" s="87"/>
      <c r="M13" s="87"/>
      <c r="N13" s="83"/>
      <c r="O13" s="83"/>
    </row>
    <row r="14" spans="1:15">
      <c r="A14" s="99"/>
      <c r="B14" s="83"/>
      <c r="C14" s="83"/>
      <c r="D14" s="83"/>
      <c r="E14" s="83"/>
      <c r="F14" s="83"/>
      <c r="G14" s="83"/>
      <c r="H14" s="94"/>
      <c r="I14" s="94"/>
      <c r="J14" s="99"/>
      <c r="K14" s="83"/>
      <c r="L14" s="83"/>
      <c r="M14" s="83"/>
      <c r="N14" s="83"/>
      <c r="O14" s="83"/>
    </row>
    <row r="15" spans="1:15">
      <c r="A15" s="99"/>
      <c r="B15" s="83"/>
      <c r="C15" s="87" t="s">
        <v>85</v>
      </c>
      <c r="D15" s="87"/>
      <c r="E15" s="83"/>
      <c r="F15" s="83"/>
      <c r="G15" s="83"/>
      <c r="H15" s="94"/>
      <c r="I15" s="94"/>
      <c r="J15" s="100" t="s">
        <v>105</v>
      </c>
      <c r="K15" s="83"/>
      <c r="L15" s="83"/>
      <c r="M15" s="83"/>
      <c r="N15" s="83"/>
      <c r="O15" s="83"/>
    </row>
    <row r="16" spans="1:15">
      <c r="A16" s="100" t="s">
        <v>91</v>
      </c>
      <c r="B16" s="83"/>
      <c r="C16" s="87"/>
      <c r="D16" s="87"/>
      <c r="E16" s="83"/>
      <c r="F16" s="95" t="s">
        <v>98</v>
      </c>
      <c r="G16" s="83"/>
      <c r="H16" s="94"/>
      <c r="I16" s="94"/>
      <c r="J16" s="104" t="s">
        <v>106</v>
      </c>
      <c r="K16" s="83"/>
      <c r="L16" s="83"/>
      <c r="M16" s="83"/>
      <c r="N16" s="83"/>
      <c r="O16" s="83"/>
    </row>
    <row r="17" spans="1:15" ht="15.75">
      <c r="A17" s="99"/>
      <c r="B17" s="93" t="s">
        <v>94</v>
      </c>
      <c r="C17" s="87"/>
      <c r="D17" s="87"/>
      <c r="E17" s="93" t="s">
        <v>99</v>
      </c>
      <c r="F17" s="97" t="s">
        <v>81</v>
      </c>
      <c r="G17" s="94">
        <v>1.9091982810999197</v>
      </c>
      <c r="H17" s="94">
        <f>4*x+0.24*y-0.08*Z</f>
        <v>-0.40358458444206935</v>
      </c>
      <c r="I17" s="94">
        <v>8</v>
      </c>
      <c r="J17" s="104" t="s">
        <v>107</v>
      </c>
      <c r="K17" s="83"/>
      <c r="L17" s="83"/>
      <c r="M17" s="83"/>
      <c r="N17" s="83"/>
      <c r="O17" s="83"/>
    </row>
    <row r="18" spans="1:15">
      <c r="A18" s="99"/>
      <c r="B18" s="93" t="s">
        <v>93</v>
      </c>
      <c r="C18" s="83"/>
      <c r="D18" s="83"/>
      <c r="E18" s="93" t="s">
        <v>100</v>
      </c>
      <c r="F18" s="97" t="s">
        <v>82</v>
      </c>
      <c r="G18" s="94">
        <v>3.1949644168432951</v>
      </c>
      <c r="H18" s="94">
        <f>0.09*x+3*y-0.15*Z</f>
        <v>-0.75672109582887992</v>
      </c>
      <c r="I18" s="94">
        <v>9</v>
      </c>
      <c r="J18" s="97" t="s">
        <v>87</v>
      </c>
      <c r="K18" s="83">
        <v>2.0000000600671566</v>
      </c>
      <c r="L18" s="83">
        <f>x^2+y^2</f>
        <v>0</v>
      </c>
      <c r="M18" s="83">
        <v>13</v>
      </c>
      <c r="N18" s="83"/>
      <c r="O18" s="83"/>
    </row>
    <row r="19" spans="1:15">
      <c r="A19" s="97" t="s">
        <v>87</v>
      </c>
      <c r="B19" s="92">
        <v>1.1919556916425715</v>
      </c>
      <c r="C19" s="83">
        <f>3*x^3-5*y</f>
        <v>0</v>
      </c>
      <c r="D19" s="83">
        <v>7</v>
      </c>
      <c r="E19" s="93" t="s">
        <v>101</v>
      </c>
      <c r="F19" s="97" t="s">
        <v>84</v>
      </c>
      <c r="G19" s="94">
        <v>5.0448073055258664</v>
      </c>
      <c r="H19" s="94">
        <f>0.04*x-0.08*y+4*Z</f>
        <v>20.179229222103466</v>
      </c>
      <c r="I19" s="94">
        <v>20</v>
      </c>
      <c r="J19" s="97" t="s">
        <v>88</v>
      </c>
      <c r="K19" s="83">
        <v>2.9999999383238651</v>
      </c>
      <c r="L19" s="83">
        <f>x^3+y^3</f>
        <v>0</v>
      </c>
      <c r="M19" s="83">
        <v>35</v>
      </c>
      <c r="N19" s="83"/>
      <c r="O19" s="83"/>
    </row>
    <row r="20" spans="1:15">
      <c r="A20" s="97" t="s">
        <v>88</v>
      </c>
      <c r="B20" s="92">
        <v>-0.38391138328514296</v>
      </c>
      <c r="C20" s="83">
        <f>2*x+y</f>
        <v>0</v>
      </c>
      <c r="D20" s="83">
        <v>2</v>
      </c>
      <c r="E20" s="83"/>
      <c r="F20" s="83"/>
      <c r="G20" s="83"/>
      <c r="H20" s="94"/>
      <c r="I20" s="94"/>
      <c r="J20" s="99"/>
      <c r="K20" s="83"/>
      <c r="L20" s="83"/>
      <c r="M20" s="83"/>
      <c r="N20" s="83"/>
      <c r="O20" s="83"/>
    </row>
    <row r="21" spans="1:15">
      <c r="A21" s="99"/>
      <c r="B21" s="92"/>
      <c r="C21" s="83"/>
      <c r="D21" s="83"/>
      <c r="E21" s="83"/>
      <c r="F21" s="83"/>
      <c r="G21" s="83"/>
      <c r="H21" s="94"/>
      <c r="I21" s="94"/>
      <c r="J21" s="99"/>
      <c r="K21" s="83"/>
      <c r="L21" s="83"/>
      <c r="M21" s="83"/>
      <c r="N21" s="83"/>
      <c r="O21" s="83"/>
    </row>
    <row r="22" spans="1:15">
      <c r="A22" s="99"/>
      <c r="B22" s="83"/>
      <c r="C22" s="83"/>
      <c r="D22" s="83"/>
      <c r="E22" s="83"/>
      <c r="F22" s="83"/>
      <c r="G22" s="83"/>
      <c r="H22" s="94"/>
      <c r="I22" s="94"/>
      <c r="J22" s="99"/>
      <c r="K22" s="87" t="s">
        <v>96</v>
      </c>
      <c r="L22" s="87"/>
      <c r="M22" s="87"/>
      <c r="N22" s="83"/>
      <c r="O22" s="83"/>
    </row>
    <row r="23" spans="1:15">
      <c r="A23" s="99"/>
      <c r="B23" s="87" t="s">
        <v>96</v>
      </c>
      <c r="C23" s="87"/>
      <c r="D23" s="87"/>
      <c r="E23" s="83"/>
      <c r="F23" s="83"/>
      <c r="G23" s="87" t="s">
        <v>96</v>
      </c>
      <c r="H23" s="87"/>
      <c r="I23" s="87"/>
      <c r="J23" s="99"/>
      <c r="K23" s="83"/>
      <c r="L23" s="83"/>
      <c r="M23" s="83"/>
      <c r="N23" s="83"/>
      <c r="O23" s="83"/>
    </row>
    <row r="24" spans="1:15">
      <c r="A24" s="99"/>
      <c r="B24" s="83"/>
      <c r="C24" s="83"/>
      <c r="D24" s="83"/>
      <c r="E24" s="83"/>
      <c r="F24" s="83"/>
      <c r="G24" s="83"/>
      <c r="H24" s="94"/>
      <c r="I24" s="94"/>
      <c r="J24" s="99"/>
      <c r="K24" s="83"/>
      <c r="L24" s="83"/>
      <c r="M24" s="83"/>
      <c r="N24" s="83"/>
      <c r="O24" s="83"/>
    </row>
    <row r="25" spans="1:15">
      <c r="A25" s="99"/>
      <c r="B25" s="83"/>
      <c r="C25" s="83"/>
      <c r="D25" s="83"/>
      <c r="E25" s="83"/>
      <c r="F25" s="83"/>
      <c r="G25" s="83"/>
      <c r="H25" s="94"/>
      <c r="I25" s="94"/>
      <c r="J25" s="99"/>
      <c r="K25" s="83"/>
      <c r="L25" s="83"/>
      <c r="M25" s="83"/>
      <c r="N25" s="83"/>
      <c r="O25" s="83"/>
    </row>
    <row r="26" spans="1:15">
      <c r="A26" s="100" t="s">
        <v>108</v>
      </c>
      <c r="B26" s="83"/>
      <c r="C26" s="83"/>
      <c r="D26" s="83"/>
      <c r="E26" s="83"/>
      <c r="F26" s="83"/>
      <c r="G26" s="92" t="s">
        <v>111</v>
      </c>
      <c r="H26" s="94"/>
      <c r="I26" s="94"/>
      <c r="J26" s="99"/>
      <c r="K26" s="83"/>
      <c r="L26" s="83"/>
      <c r="M26" s="83"/>
      <c r="N26" s="83"/>
      <c r="O26" s="83"/>
    </row>
    <row r="27" spans="1:15">
      <c r="A27" s="99"/>
      <c r="B27" s="83"/>
      <c r="C27" s="87"/>
      <c r="D27" s="83"/>
      <c r="E27" s="83"/>
      <c r="F27" s="83"/>
      <c r="G27" s="83"/>
      <c r="H27" s="94"/>
      <c r="I27" s="94"/>
      <c r="J27" s="99"/>
      <c r="K27" s="92"/>
      <c r="L27" s="83"/>
      <c r="M27" s="83"/>
      <c r="N27" s="83"/>
      <c r="O27" s="83"/>
    </row>
    <row r="28" spans="1:15">
      <c r="A28" s="104" t="s">
        <v>109</v>
      </c>
      <c r="B28" s="83"/>
      <c r="C28" s="97" t="s">
        <v>87</v>
      </c>
      <c r="D28" s="94">
        <v>1.2341880963451943</v>
      </c>
      <c r="E28" s="94">
        <f>2*x^2+5*y</f>
        <v>0</v>
      </c>
      <c r="F28" s="94">
        <v>13</v>
      </c>
      <c r="G28" s="93" t="s">
        <v>112</v>
      </c>
      <c r="H28" s="94"/>
      <c r="I28" s="97" t="s">
        <v>87</v>
      </c>
      <c r="J28" s="99">
        <v>0</v>
      </c>
      <c r="K28" s="83" t="e">
        <f>x*LN(x)-x*y</f>
        <v>#NUM!</v>
      </c>
      <c r="L28" s="83"/>
      <c r="M28" s="83"/>
      <c r="N28" s="83"/>
      <c r="O28" s="83"/>
    </row>
    <row r="29" spans="1:15">
      <c r="A29" s="104" t="s">
        <v>110</v>
      </c>
      <c r="B29" s="83"/>
      <c r="C29" s="97" t="s">
        <v>88</v>
      </c>
      <c r="D29" s="94">
        <v>1.9907118734289588</v>
      </c>
      <c r="E29" s="94">
        <f>SQRT(x)+y^3</f>
        <v>0</v>
      </c>
      <c r="F29" s="94">
        <v>9</v>
      </c>
      <c r="G29" s="93" t="s">
        <v>113</v>
      </c>
      <c r="H29" s="94"/>
      <c r="I29" s="97" t="s">
        <v>88</v>
      </c>
      <c r="J29" s="99">
        <v>0</v>
      </c>
      <c r="K29" s="94">
        <f>x*y+5*y^2</f>
        <v>0</v>
      </c>
      <c r="L29" s="83"/>
      <c r="M29" s="83"/>
      <c r="N29" s="83"/>
      <c r="O29" s="83"/>
    </row>
    <row r="30" spans="1:15">
      <c r="A30" s="99"/>
      <c r="B30" s="83"/>
      <c r="C30" s="83"/>
      <c r="D30" s="83"/>
      <c r="E30" s="83"/>
      <c r="F30" s="83"/>
      <c r="G30" s="83"/>
      <c r="H30" s="94"/>
      <c r="I30" s="94"/>
      <c r="J30" s="99"/>
      <c r="K30" s="83"/>
      <c r="L30" s="83"/>
      <c r="M30" s="83"/>
      <c r="N30" s="83"/>
      <c r="O30" s="83"/>
    </row>
  </sheetData>
  <phoneticPr fontId="0" type="noConversion"/>
  <printOptions gridLines="1" gridLinesSet="0"/>
  <pageMargins left="0.75" right="0.75" top="1" bottom="1" header="0" footer="0"/>
  <pageSetup paperSize="9" orientation="portrait" horizontalDpi="120" verticalDpi="4294967292" copies="0" r:id="rId1"/>
  <headerFooter alignWithMargins="0">
    <oddHeader>&amp;F</oddHeader>
    <oddFooter>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2:H13"/>
  <sheetViews>
    <sheetView topLeftCell="A20" workbookViewId="0">
      <selection activeCell="F10" sqref="F10"/>
    </sheetView>
  </sheetViews>
  <sheetFormatPr baseColWidth="10" defaultRowHeight="12.75"/>
  <sheetData>
    <row r="2" spans="2:8">
      <c r="C2" t="s">
        <v>125</v>
      </c>
    </row>
    <row r="3" spans="2:8">
      <c r="E3" t="s">
        <v>81</v>
      </c>
      <c r="G3" t="s">
        <v>82</v>
      </c>
    </row>
    <row r="4" spans="2:8">
      <c r="B4">
        <v>1</v>
      </c>
      <c r="C4">
        <v>2.25</v>
      </c>
      <c r="D4">
        <v>0.45100000000000001</v>
      </c>
      <c r="E4">
        <f>(D4/71)/(D4/71+100/18)</f>
        <v>1.1420744562766123E-3</v>
      </c>
      <c r="G4">
        <f>5</f>
        <v>5</v>
      </c>
      <c r="H4">
        <f>G4/760</f>
        <v>6.5789473684210523E-3</v>
      </c>
    </row>
    <row r="5" spans="2:8">
      <c r="B5">
        <v>1.5</v>
      </c>
      <c r="C5">
        <v>2.36</v>
      </c>
      <c r="D5">
        <v>0.60299999999999998</v>
      </c>
      <c r="E5">
        <f t="shared" ref="E5:E13" si="0">(D5/71)/(D5/71+100/18)</f>
        <v>1.5263989388616332E-3</v>
      </c>
      <c r="G5">
        <v>10</v>
      </c>
      <c r="H5">
        <f t="shared" ref="H5:H13" si="1">G5/760</f>
        <v>1.3157894736842105E-2</v>
      </c>
    </row>
    <row r="6" spans="2:8">
      <c r="B6">
        <v>5</v>
      </c>
      <c r="C6">
        <v>3.58</v>
      </c>
      <c r="D6">
        <v>1.024</v>
      </c>
      <c r="E6">
        <f t="shared" si="0"/>
        <v>2.5893342803583711E-3</v>
      </c>
      <c r="G6">
        <v>30</v>
      </c>
      <c r="H6">
        <f t="shared" si="1"/>
        <v>3.9473684210526314E-2</v>
      </c>
    </row>
    <row r="7" spans="2:8">
      <c r="B7">
        <v>6</v>
      </c>
      <c r="C7">
        <v>3.05</v>
      </c>
      <c r="D7">
        <v>1.3540000000000001</v>
      </c>
      <c r="E7">
        <f t="shared" si="0"/>
        <v>3.4209331011912348E-3</v>
      </c>
      <c r="G7">
        <v>50</v>
      </c>
      <c r="H7">
        <f t="shared" si="1"/>
        <v>6.5789473684210523E-2</v>
      </c>
    </row>
    <row r="8" spans="2:8">
      <c r="B8">
        <v>6.5</v>
      </c>
      <c r="C8">
        <v>3.08</v>
      </c>
      <c r="D8">
        <v>2.08</v>
      </c>
      <c r="E8">
        <f t="shared" si="0"/>
        <v>5.245578246542178E-3</v>
      </c>
      <c r="G8">
        <v>100</v>
      </c>
      <c r="H8">
        <f t="shared" si="1"/>
        <v>0.13157894736842105</v>
      </c>
    </row>
    <row r="9" spans="2:8">
      <c r="B9">
        <v>7</v>
      </c>
      <c r="C9">
        <v>4</v>
      </c>
      <c r="D9">
        <v>2.73</v>
      </c>
      <c r="E9">
        <f t="shared" si="0"/>
        <v>6.8735540218823532E-3</v>
      </c>
      <c r="G9">
        <v>150</v>
      </c>
      <c r="H9">
        <f t="shared" si="1"/>
        <v>0.19736842105263158</v>
      </c>
    </row>
    <row r="10" spans="2:8">
      <c r="B10">
        <v>8</v>
      </c>
      <c r="C10">
        <v>4.3499999999999996</v>
      </c>
      <c r="D10">
        <v>3.35</v>
      </c>
      <c r="E10">
        <f t="shared" si="0"/>
        <v>8.421434856081449E-3</v>
      </c>
      <c r="G10">
        <v>200</v>
      </c>
      <c r="H10">
        <f t="shared" si="1"/>
        <v>0.26315789473684209</v>
      </c>
    </row>
    <row r="11" spans="2:8">
      <c r="D11">
        <v>3.95</v>
      </c>
      <c r="E11">
        <f t="shared" si="0"/>
        <v>9.9147968930847433E-3</v>
      </c>
      <c r="G11">
        <v>250</v>
      </c>
      <c r="H11">
        <f t="shared" si="1"/>
        <v>0.32894736842105265</v>
      </c>
    </row>
    <row r="12" spans="2:8">
      <c r="D12">
        <v>4.54</v>
      </c>
      <c r="E12">
        <f t="shared" si="0"/>
        <v>1.1378889736720452E-2</v>
      </c>
      <c r="G12">
        <v>300</v>
      </c>
      <c r="H12">
        <f t="shared" si="1"/>
        <v>0.39473684210526316</v>
      </c>
    </row>
    <row r="13" spans="2:8">
      <c r="D13">
        <v>5.13</v>
      </c>
      <c r="E13">
        <f t="shared" si="0"/>
        <v>1.2838658906558923E-2</v>
      </c>
      <c r="G13">
        <v>350</v>
      </c>
      <c r="H13">
        <f t="shared" si="1"/>
        <v>0.46052631578947367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G15"/>
  <sheetViews>
    <sheetView showGridLines="0" showRowColHeaders="0" topLeftCell="A2" workbookViewId="0">
      <selection activeCell="D14" sqref="D14"/>
    </sheetView>
  </sheetViews>
  <sheetFormatPr baseColWidth="10" defaultRowHeight="12.75"/>
  <cols>
    <col min="1" max="1" width="23.140625" customWidth="1"/>
    <col min="3" max="3" width="2.7109375" customWidth="1"/>
    <col min="7" max="7" width="13.7109375" customWidth="1"/>
  </cols>
  <sheetData>
    <row r="1" spans="2:7" ht="50.45" customHeight="1"/>
    <row r="2" spans="2:7" ht="37.5" customHeight="1">
      <c r="B2" s="141" t="s">
        <v>64</v>
      </c>
      <c r="C2" s="142"/>
      <c r="D2" s="142"/>
      <c r="E2" s="142"/>
      <c r="F2" s="142"/>
      <c r="G2" s="143"/>
    </row>
    <row r="3" spans="2:7">
      <c r="B3" s="62" t="s">
        <v>65</v>
      </c>
      <c r="C3" s="63"/>
      <c r="D3" s="63"/>
      <c r="E3" s="63"/>
      <c r="F3" s="63"/>
      <c r="G3" s="64"/>
    </row>
    <row r="4" spans="2:7">
      <c r="B4" s="62" t="s">
        <v>66</v>
      </c>
      <c r="C4" s="63"/>
      <c r="D4" s="63"/>
      <c r="E4" s="63"/>
      <c r="F4" s="63"/>
      <c r="G4" s="64"/>
    </row>
    <row r="5" spans="2:7">
      <c r="B5" s="65" t="s">
        <v>67</v>
      </c>
      <c r="C5" s="63"/>
      <c r="D5" s="63"/>
      <c r="E5" s="63"/>
      <c r="F5" s="63"/>
      <c r="G5" s="64"/>
    </row>
    <row r="6" spans="2:7" ht="8.25" customHeight="1">
      <c r="B6" s="66"/>
      <c r="C6" s="67"/>
      <c r="D6" s="67"/>
      <c r="E6" s="67"/>
      <c r="F6" s="67"/>
      <c r="G6" s="35"/>
    </row>
    <row r="7" spans="2:7" ht="11.25" customHeight="1">
      <c r="B7" s="68" t="s">
        <v>68</v>
      </c>
      <c r="C7" s="69"/>
      <c r="D7" s="69"/>
      <c r="E7" s="69"/>
      <c r="F7" s="69"/>
      <c r="G7" s="70"/>
    </row>
    <row r="8" spans="2:7" ht="24" customHeight="1">
      <c r="B8" s="144" t="s">
        <v>69</v>
      </c>
      <c r="C8" s="145"/>
      <c r="D8" s="145"/>
      <c r="E8" s="145"/>
      <c r="F8" s="145"/>
      <c r="G8" s="146"/>
    </row>
    <row r="9" spans="2:7" ht="34.9" customHeight="1">
      <c r="B9" s="144" t="s">
        <v>70</v>
      </c>
      <c r="C9" s="145"/>
      <c r="D9" s="145"/>
      <c r="E9" s="145"/>
      <c r="F9" s="145"/>
      <c r="G9" s="146"/>
    </row>
    <row r="10" spans="2:7">
      <c r="B10" s="33"/>
      <c r="C10" s="67"/>
      <c r="D10" s="67"/>
      <c r="E10" s="67"/>
      <c r="F10" s="67"/>
      <c r="G10" s="35"/>
    </row>
    <row r="11" spans="2:7">
      <c r="B11" s="71"/>
      <c r="C11" s="72"/>
      <c r="D11" s="72"/>
      <c r="E11" s="72"/>
      <c r="F11" s="72"/>
      <c r="G11" s="73"/>
    </row>
    <row r="12" spans="2:7">
      <c r="B12" s="74" t="s">
        <v>71</v>
      </c>
      <c r="C12" s="75"/>
      <c r="D12" s="67" t="s">
        <v>72</v>
      </c>
      <c r="E12" s="67"/>
      <c r="F12" s="67"/>
      <c r="G12" s="35"/>
    </row>
    <row r="13" spans="2:7">
      <c r="B13" s="33"/>
      <c r="C13" s="76"/>
      <c r="D13" s="67" t="s">
        <v>73</v>
      </c>
      <c r="E13" s="67"/>
      <c r="F13" s="67"/>
      <c r="G13" s="35"/>
    </row>
    <row r="14" spans="2:7">
      <c r="B14" s="33"/>
      <c r="C14" s="77"/>
      <c r="D14" s="67" t="s">
        <v>74</v>
      </c>
      <c r="E14" s="67"/>
      <c r="F14" s="67"/>
      <c r="G14" s="35"/>
    </row>
    <row r="15" spans="2:7">
      <c r="B15" s="40"/>
      <c r="C15" s="78"/>
      <c r="D15" s="78"/>
      <c r="E15" s="78"/>
      <c r="F15" s="78"/>
      <c r="G15" s="42"/>
    </row>
  </sheetData>
  <sheetProtection password="8C93" sheet="1" objects="1" scenarios="1"/>
  <mergeCells count="3">
    <mergeCell ref="B2:G2"/>
    <mergeCell ref="B8:G8"/>
    <mergeCell ref="B9:G9"/>
  </mergeCells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WILBER-PRESENTACION</vt:lpstr>
      <vt:lpstr>DOCTOR-INNOVA-BCO-DATOS</vt:lpstr>
      <vt:lpstr>DESTIL_WEBBS</vt:lpstr>
      <vt:lpstr>INTERNET_LABCI</vt:lpstr>
      <vt:lpstr>TRABAJOS-WILBER</vt:lpstr>
      <vt:lpstr>SOLV_2-EC.CUBICA</vt:lpstr>
      <vt:lpstr>SIMULTANEAS-Solv_1</vt:lpstr>
      <vt:lpstr>EXAM_MASA_I</vt:lpstr>
      <vt:lpstr>about-CMOS-Plant</vt:lpstr>
      <vt:lpstr>CMOS-OSNEBRUCK</vt:lpstr>
      <vt:lpstr>http___www.hotmail.com</vt:lpstr>
      <vt:lpstr>'SOLV_2-EC.CUBICA'!X</vt:lpstr>
      <vt:lpstr>x</vt:lpstr>
      <vt:lpstr>y</vt:lpstr>
      <vt:lpstr>Z</vt:lpstr>
    </vt:vector>
  </TitlesOfParts>
  <Company>UNT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LABCI</dc:creator>
  <cp:lastModifiedBy>W.Loyola</cp:lastModifiedBy>
  <cp:lastPrinted>2004-03-09T10:24:22Z</cp:lastPrinted>
  <dcterms:created xsi:type="dcterms:W3CDTF">2002-04-13T20:31:26Z</dcterms:created>
  <dcterms:modified xsi:type="dcterms:W3CDTF">2015-03-10T13:07:26Z</dcterms:modified>
</cp:coreProperties>
</file>